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defaultThemeVersion="166925"/>
  <mc:AlternateContent xmlns:mc="http://schemas.openxmlformats.org/markup-compatibility/2006">
    <mc:Choice Requires="x15">
      <x15ac:absPath xmlns:x15ac="http://schemas.microsoft.com/office/spreadsheetml/2010/11/ac" url="/Users/catherine.c.thomas/Library/CloudStorage/Box-Box/Stanford_PhD/Consultancies/World_Bank/Niger_Agency/Endline/SurveyCTOs/"/>
    </mc:Choice>
  </mc:AlternateContent>
  <xr:revisionPtr revIDLastSave="0" documentId="13_ncr:1_{15186C34-6553-A94B-931A-4CE31B3A0C34}" xr6:coauthVersionLast="47" xr6:coauthVersionMax="47" xr10:uidLastSave="{00000000-0000-0000-0000-000000000000}"/>
  <bookViews>
    <workbookView xWindow="9660" yWindow="500" windowWidth="25340" windowHeight="18840" xr2:uid="{3F9D2D99-841B-154B-93C5-9D3ED0698B33}"/>
  </bookViews>
  <sheets>
    <sheet name="survey" sheetId="1" r:id="rId1"/>
    <sheet name="choices" sheetId="2" r:id="rId2"/>
    <sheet name="settings" sheetId="11" r:id="rId3"/>
    <sheet name="translation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2" i="1" l="1"/>
  <c r="J92" i="1" s="1"/>
  <c r="I93" i="1"/>
  <c r="I91" i="1"/>
  <c r="H92" i="1" l="1"/>
  <c r="G92" i="1"/>
  <c r="I92" i="1"/>
  <c r="F413" i="1" l="1"/>
  <c r="I413" i="1" s="1"/>
  <c r="F416" i="1"/>
  <c r="I416" i="1" s="1"/>
  <c r="J416" i="1" l="1"/>
  <c r="J413" i="1"/>
  <c r="G413" i="1"/>
  <c r="G416" i="1"/>
  <c r="G360" i="1" l="1"/>
  <c r="F434" i="1" l="1"/>
  <c r="J434" i="1" s="1"/>
  <c r="F427" i="1"/>
  <c r="J427" i="1" s="1"/>
  <c r="F411" i="1"/>
  <c r="J411" i="1" s="1"/>
  <c r="U40" i="1"/>
  <c r="F40" i="1"/>
  <c r="G40" i="1" s="1"/>
  <c r="J40" i="1" s="1"/>
  <c r="V38" i="1"/>
  <c r="H40" i="1" l="1"/>
  <c r="I40" i="1"/>
  <c r="G181" i="1"/>
  <c r="F395" i="1"/>
  <c r="G395" i="1" s="1"/>
  <c r="I395" i="1" l="1"/>
  <c r="G357" i="1"/>
  <c r="H378" i="1"/>
  <c r="G75" i="1" l="1"/>
  <c r="E66" i="2" l="1"/>
  <c r="G66" i="2" s="1"/>
  <c r="E65" i="2"/>
  <c r="G65" i="2" s="1"/>
  <c r="D66" i="2"/>
  <c r="F66" i="2" s="1"/>
  <c r="D65" i="2"/>
  <c r="F65" i="2" s="1"/>
  <c r="F321" i="1" l="1"/>
  <c r="I321" i="1" s="1"/>
  <c r="I394" i="1"/>
  <c r="I393" i="1"/>
  <c r="I354" i="1"/>
  <c r="I296" i="1"/>
  <c r="I293" i="1"/>
  <c r="I291" i="1"/>
  <c r="H293" i="1"/>
  <c r="H291" i="1"/>
  <c r="I276" i="1"/>
  <c r="I277" i="1"/>
  <c r="I282" i="1"/>
  <c r="I283" i="1"/>
  <c r="I284" i="1"/>
  <c r="I288" i="1"/>
  <c r="H276" i="1"/>
  <c r="H277" i="1"/>
  <c r="H275" i="1"/>
  <c r="I275" i="1"/>
  <c r="I273" i="1"/>
  <c r="H273" i="1"/>
  <c r="I204" i="1"/>
  <c r="I205" i="1"/>
  <c r="I210" i="1"/>
  <c r="I213" i="1"/>
  <c r="I215" i="1"/>
  <c r="I219" i="1"/>
  <c r="I220" i="1"/>
  <c r="I235" i="1"/>
  <c r="I236" i="1"/>
  <c r="I243" i="1"/>
  <c r="I244" i="1"/>
  <c r="I259" i="1"/>
  <c r="I260" i="1"/>
  <c r="I261" i="1"/>
  <c r="I262" i="1"/>
  <c r="I263" i="1"/>
  <c r="I265" i="1"/>
  <c r="I266" i="1"/>
  <c r="I199" i="1"/>
  <c r="I197" i="1"/>
  <c r="I180" i="1"/>
  <c r="I181" i="1"/>
  <c r="I182" i="1"/>
  <c r="I185" i="1"/>
  <c r="I194" i="1"/>
  <c r="I195" i="1"/>
  <c r="I196" i="1"/>
  <c r="I179" i="1"/>
  <c r="I162" i="1"/>
  <c r="I164" i="1"/>
  <c r="I12" i="1"/>
  <c r="I13" i="1"/>
  <c r="I14" i="1"/>
  <c r="I15" i="1"/>
  <c r="I16" i="1"/>
  <c r="I17" i="1"/>
  <c r="I18" i="1"/>
  <c r="I19" i="1"/>
  <c r="I20" i="1"/>
  <c r="I21" i="1"/>
  <c r="I22" i="1"/>
  <c r="I23" i="1"/>
  <c r="I24" i="1"/>
  <c r="I25" i="1"/>
  <c r="I26" i="1"/>
  <c r="I27" i="1"/>
  <c r="I28" i="1"/>
  <c r="I29" i="1"/>
  <c r="I30" i="1"/>
  <c r="I31" i="1"/>
  <c r="I32" i="1"/>
  <c r="I33" i="1"/>
  <c r="I34" i="1"/>
  <c r="I35" i="1"/>
  <c r="I41" i="1"/>
  <c r="I42" i="1"/>
  <c r="I43" i="1"/>
  <c r="I44" i="1"/>
  <c r="I45" i="1"/>
  <c r="I46" i="1"/>
  <c r="I47" i="1"/>
  <c r="I48" i="1"/>
  <c r="I49" i="1"/>
  <c r="I50" i="1"/>
  <c r="I51" i="1"/>
  <c r="I52" i="1"/>
  <c r="I53" i="1"/>
  <c r="I54" i="1"/>
  <c r="I55" i="1"/>
  <c r="I56" i="1"/>
  <c r="I61" i="1"/>
  <c r="I65" i="1"/>
  <c r="I66" i="1"/>
  <c r="I67" i="1"/>
  <c r="I68" i="1"/>
  <c r="I69" i="1"/>
  <c r="I70" i="1"/>
  <c r="I71" i="1"/>
  <c r="I72" i="1"/>
  <c r="I73" i="1"/>
  <c r="I74" i="1"/>
  <c r="I75" i="1"/>
  <c r="I76" i="1"/>
  <c r="I77" i="1"/>
  <c r="I84" i="1"/>
  <c r="I85" i="1"/>
  <c r="I89" i="1"/>
  <c r="I94" i="1"/>
  <c r="I97" i="1"/>
  <c r="I98" i="1"/>
  <c r="I99" i="1"/>
  <c r="I100" i="1"/>
  <c r="I101" i="1"/>
  <c r="I107" i="1"/>
  <c r="I108" i="1"/>
  <c r="I109" i="1"/>
  <c r="I110" i="1"/>
  <c r="I111" i="1"/>
  <c r="I112" i="1"/>
  <c r="I113" i="1"/>
  <c r="I114" i="1"/>
  <c r="I124" i="1"/>
  <c r="I125" i="1"/>
  <c r="I126" i="1"/>
  <c r="I127" i="1"/>
  <c r="I128" i="1"/>
  <c r="I129" i="1"/>
  <c r="I130" i="1"/>
  <c r="I131" i="1"/>
  <c r="I134" i="1"/>
  <c r="I137" i="1"/>
  <c r="I143" i="1"/>
  <c r="I146" i="1"/>
  <c r="I156" i="1"/>
  <c r="I159" i="1"/>
  <c r="I160" i="1"/>
  <c r="I161" i="1"/>
  <c r="I11" i="1"/>
  <c r="H11" i="1"/>
  <c r="J341" i="1" l="1"/>
  <c r="J342" i="1"/>
  <c r="J343" i="1"/>
  <c r="J344" i="1"/>
  <c r="J345" i="1"/>
  <c r="J346" i="1"/>
  <c r="J347" i="1"/>
  <c r="J348" i="1"/>
  <c r="J350" i="1"/>
  <c r="J349" i="1"/>
  <c r="J46" i="1"/>
  <c r="H46" i="1"/>
  <c r="G46" i="1"/>
  <c r="J45" i="1"/>
  <c r="H45" i="1"/>
  <c r="G45" i="1"/>
  <c r="F355" i="1"/>
  <c r="G355" i="1" s="1"/>
  <c r="H355" i="1"/>
  <c r="J355" i="1" l="1"/>
  <c r="I355" i="1"/>
  <c r="H162" i="1"/>
  <c r="G162" i="1"/>
  <c r="F422" i="1" l="1"/>
  <c r="J422" i="1" s="1"/>
  <c r="D31" i="2"/>
  <c r="F387" i="1"/>
  <c r="J49" i="1"/>
  <c r="H49" i="1"/>
  <c r="G49" i="1"/>
  <c r="J53" i="1"/>
  <c r="H53" i="1"/>
  <c r="G53" i="1"/>
  <c r="J52" i="1"/>
  <c r="H52" i="1"/>
  <c r="G52" i="1"/>
  <c r="J51" i="1"/>
  <c r="H51" i="1"/>
  <c r="G51" i="1"/>
  <c r="J50" i="1"/>
  <c r="H50" i="1"/>
  <c r="G50" i="1"/>
  <c r="G387" i="1" l="1"/>
  <c r="I387" i="1"/>
  <c r="H387" i="1"/>
  <c r="E31" i="2"/>
  <c r="F31" i="2" s="1"/>
  <c r="G31" i="2"/>
  <c r="G422" i="1"/>
  <c r="F87" i="1"/>
  <c r="H85" i="1"/>
  <c r="G85" i="1"/>
  <c r="H84" i="1"/>
  <c r="G84" i="1"/>
  <c r="H87" i="1" l="1"/>
  <c r="I87" i="1"/>
  <c r="J87" i="1"/>
  <c r="G87" i="1"/>
  <c r="D269" i="2" l="1"/>
  <c r="E269" i="2" s="1"/>
  <c r="F269" i="2" s="1"/>
  <c r="G269" i="2" s="1"/>
  <c r="D270" i="2"/>
  <c r="E270" i="2" s="1"/>
  <c r="F270" i="2" s="1"/>
  <c r="G270" i="2" s="1"/>
  <c r="D271" i="2"/>
  <c r="E271" i="2"/>
  <c r="F271" i="2" s="1"/>
  <c r="G271" i="2" s="1"/>
  <c r="D272" i="2"/>
  <c r="E272" i="2" s="1"/>
  <c r="F272" i="2" s="1"/>
  <c r="G272" i="2" s="1"/>
  <c r="D273" i="2"/>
  <c r="E273" i="2" s="1"/>
  <c r="F273" i="2" s="1"/>
  <c r="G273" i="2" s="1"/>
  <c r="D274" i="2"/>
  <c r="E274" i="2" s="1"/>
  <c r="F274" i="2" s="1"/>
  <c r="G274" i="2" s="1"/>
  <c r="D275" i="2"/>
  <c r="E275" i="2" s="1"/>
  <c r="F275" i="2" s="1"/>
  <c r="G275" i="2" s="1"/>
  <c r="D276" i="2"/>
  <c r="E276" i="2" s="1"/>
  <c r="F276" i="2" s="1"/>
  <c r="G276" i="2" s="1"/>
  <c r="D277" i="2"/>
  <c r="E277" i="2" s="1"/>
  <c r="F277" i="2" s="1"/>
  <c r="G277" i="2" s="1"/>
  <c r="D278" i="2"/>
  <c r="E278" i="2" s="1"/>
  <c r="F278" i="2" s="1"/>
  <c r="G278" i="2" s="1"/>
  <c r="D279" i="2"/>
  <c r="E279" i="2" s="1"/>
  <c r="F279" i="2" s="1"/>
  <c r="G279" i="2" s="1"/>
  <c r="D280" i="2"/>
  <c r="E280" i="2" s="1"/>
  <c r="F280" i="2" s="1"/>
  <c r="G280" i="2" s="1"/>
  <c r="D281" i="2"/>
  <c r="E281" i="2" s="1"/>
  <c r="F281" i="2" s="1"/>
  <c r="G281" i="2" s="1"/>
  <c r="D282" i="2"/>
  <c r="E282" i="2" s="1"/>
  <c r="F282" i="2" s="1"/>
  <c r="G282" i="2" s="1"/>
  <c r="D283" i="2"/>
  <c r="E283" i="2" s="1"/>
  <c r="F283" i="2" s="1"/>
  <c r="G283" i="2" s="1"/>
  <c r="D284" i="2"/>
  <c r="E284" i="2" s="1"/>
  <c r="F284" i="2" s="1"/>
  <c r="G284" i="2" s="1"/>
  <c r="D285" i="2"/>
  <c r="E285" i="2" s="1"/>
  <c r="F285" i="2" s="1"/>
  <c r="G285" i="2" s="1"/>
  <c r="D286" i="2"/>
  <c r="E286" i="2" s="1"/>
  <c r="F286" i="2" s="1"/>
  <c r="G286" i="2" s="1"/>
  <c r="D67" i="2"/>
  <c r="E67" i="2"/>
  <c r="F67" i="2" s="1"/>
  <c r="G67" i="2" s="1"/>
  <c r="D68" i="2"/>
  <c r="E68" i="2"/>
  <c r="F68" i="2" s="1"/>
  <c r="G68" i="2" s="1"/>
  <c r="D69" i="2"/>
  <c r="E69" i="2" s="1"/>
  <c r="F69" i="2" s="1"/>
  <c r="G69" i="2" s="1"/>
  <c r="D70" i="2"/>
  <c r="E70" i="2"/>
  <c r="F70" i="2" s="1"/>
  <c r="G70" i="2" s="1"/>
  <c r="D71" i="2"/>
  <c r="E71" i="2"/>
  <c r="F71" i="2" s="1"/>
  <c r="G71" i="2" s="1"/>
  <c r="D72" i="2"/>
  <c r="E72" i="2"/>
  <c r="F72" i="2" s="1"/>
  <c r="G72" i="2" s="1"/>
  <c r="D73" i="2"/>
  <c r="E73" i="2"/>
  <c r="F73" i="2" s="1"/>
  <c r="G73" i="2" s="1"/>
  <c r="D74" i="2"/>
  <c r="E74" i="2"/>
  <c r="F74" i="2" s="1"/>
  <c r="G74" i="2" s="1"/>
  <c r="D75" i="2"/>
  <c r="E75" i="2"/>
  <c r="F75" i="2" s="1"/>
  <c r="G75" i="2" s="1"/>
  <c r="D76" i="2"/>
  <c r="E76" i="2"/>
  <c r="F76" i="2" s="1"/>
  <c r="G76" i="2" s="1"/>
  <c r="D77" i="2"/>
  <c r="E77" i="2"/>
  <c r="F77" i="2" s="1"/>
  <c r="G77" i="2" s="1"/>
  <c r="D78" i="2"/>
  <c r="E78" i="2"/>
  <c r="F78" i="2" s="1"/>
  <c r="G78" i="2" s="1"/>
  <c r="D79" i="2"/>
  <c r="E79" i="2"/>
  <c r="F79" i="2" s="1"/>
  <c r="G79" i="2" s="1"/>
  <c r="D80" i="2"/>
  <c r="E80" i="2"/>
  <c r="F80" i="2" s="1"/>
  <c r="G80" i="2" s="1"/>
  <c r="D81" i="2"/>
  <c r="E81" i="2"/>
  <c r="F81" i="2" s="1"/>
  <c r="G81" i="2" s="1"/>
  <c r="D82" i="2"/>
  <c r="E82" i="2"/>
  <c r="F82" i="2" s="1"/>
  <c r="G82" i="2" s="1"/>
  <c r="D83" i="2"/>
  <c r="E83" i="2"/>
  <c r="F83" i="2" s="1"/>
  <c r="G83" i="2" s="1"/>
  <c r="D84" i="2"/>
  <c r="E84" i="2"/>
  <c r="F84" i="2" s="1"/>
  <c r="G84" i="2" s="1"/>
  <c r="D85" i="2"/>
  <c r="E85" i="2"/>
  <c r="F85" i="2" s="1"/>
  <c r="G85" i="2" s="1"/>
  <c r="D86" i="2"/>
  <c r="E86" i="2"/>
  <c r="F86" i="2" s="1"/>
  <c r="G86" i="2" s="1"/>
  <c r="D87" i="2"/>
  <c r="E87" i="2"/>
  <c r="F87" i="2" s="1"/>
  <c r="G87" i="2" s="1"/>
  <c r="D88" i="2"/>
  <c r="E88" i="2"/>
  <c r="F88" i="2" s="1"/>
  <c r="G88" i="2" s="1"/>
  <c r="D89" i="2"/>
  <c r="E89" i="2"/>
  <c r="F89" i="2" s="1"/>
  <c r="G89" i="2" s="1"/>
  <c r="D90" i="2"/>
  <c r="E90" i="2"/>
  <c r="F90" i="2" s="1"/>
  <c r="G90" i="2" s="1"/>
  <c r="F133" i="1" l="1"/>
  <c r="J133" i="1" l="1"/>
  <c r="I133" i="1"/>
  <c r="H133" i="1"/>
  <c r="G133" i="1"/>
  <c r="H181" i="1" l="1"/>
  <c r="H219" i="1"/>
  <c r="H220" i="1"/>
  <c r="H235" i="1"/>
  <c r="H236" i="1"/>
  <c r="H243" i="1"/>
  <c r="H244" i="1"/>
  <c r="H259" i="1"/>
  <c r="H196" i="1"/>
  <c r="H197" i="1"/>
  <c r="H198" i="1"/>
  <c r="H199" i="1"/>
  <c r="H195" i="1"/>
  <c r="H272" i="1"/>
  <c r="G272" i="1"/>
  <c r="H271" i="1"/>
  <c r="G271" i="1"/>
  <c r="J262" i="1"/>
  <c r="G262" i="1"/>
  <c r="J261" i="1"/>
  <c r="G261" i="1"/>
  <c r="J260" i="1"/>
  <c r="G260" i="1"/>
  <c r="F258" i="1"/>
  <c r="F257" i="1"/>
  <c r="F256" i="1"/>
  <c r="F255" i="1"/>
  <c r="F254" i="1"/>
  <c r="F253" i="1"/>
  <c r="F252" i="1"/>
  <c r="F251" i="1"/>
  <c r="F250" i="1"/>
  <c r="F249" i="1"/>
  <c r="F248" i="1"/>
  <c r="F247" i="1"/>
  <c r="F246" i="1"/>
  <c r="F245" i="1"/>
  <c r="F242" i="1"/>
  <c r="F241" i="1"/>
  <c r="F240" i="1"/>
  <c r="F239" i="1"/>
  <c r="F238" i="1"/>
  <c r="F237" i="1"/>
  <c r="F234" i="1"/>
  <c r="F233" i="1"/>
  <c r="F232" i="1"/>
  <c r="F231" i="1"/>
  <c r="F230" i="1"/>
  <c r="F229" i="1"/>
  <c r="F228" i="1"/>
  <c r="F227" i="1"/>
  <c r="F226" i="1"/>
  <c r="F225" i="1"/>
  <c r="F224" i="1"/>
  <c r="F223" i="1"/>
  <c r="F222" i="1"/>
  <c r="F221" i="1"/>
  <c r="F218" i="1"/>
  <c r="F217" i="1"/>
  <c r="F216" i="1"/>
  <c r="F214" i="1"/>
  <c r="F212" i="1"/>
  <c r="F211" i="1"/>
  <c r="F209" i="1"/>
  <c r="F208" i="1"/>
  <c r="F207" i="1"/>
  <c r="F206" i="1"/>
  <c r="F203" i="1"/>
  <c r="F202" i="1"/>
  <c r="F201" i="1"/>
  <c r="J199" i="1"/>
  <c r="G199" i="1"/>
  <c r="J198" i="1"/>
  <c r="G198" i="1"/>
  <c r="J196" i="1"/>
  <c r="G196" i="1"/>
  <c r="J195" i="1"/>
  <c r="G195" i="1"/>
  <c r="F193" i="1"/>
  <c r="F192" i="1"/>
  <c r="F191" i="1"/>
  <c r="F190" i="1"/>
  <c r="F189" i="1"/>
  <c r="F188" i="1"/>
  <c r="F187" i="1"/>
  <c r="F186" i="1"/>
  <c r="J185" i="1"/>
  <c r="G185" i="1"/>
  <c r="F184" i="1"/>
  <c r="F183" i="1"/>
  <c r="J182" i="1"/>
  <c r="G182" i="1"/>
  <c r="J181" i="1"/>
  <c r="H180" i="1"/>
  <c r="G180" i="1"/>
  <c r="H179" i="1"/>
  <c r="G179" i="1"/>
  <c r="F264" i="1"/>
  <c r="F267" i="1"/>
  <c r="F268" i="1"/>
  <c r="G273" i="1"/>
  <c r="J273" i="1"/>
  <c r="G192" i="1" l="1"/>
  <c r="I192" i="1"/>
  <c r="J203" i="1"/>
  <c r="I203" i="1"/>
  <c r="J222" i="1"/>
  <c r="I222" i="1"/>
  <c r="J234" i="1"/>
  <c r="I234" i="1"/>
  <c r="J250" i="1"/>
  <c r="I250" i="1"/>
  <c r="J258" i="1"/>
  <c r="I258" i="1"/>
  <c r="G264" i="1"/>
  <c r="I264" i="1"/>
  <c r="J189" i="1"/>
  <c r="I189" i="1"/>
  <c r="J193" i="1"/>
  <c r="I193" i="1"/>
  <c r="J206" i="1"/>
  <c r="I206" i="1"/>
  <c r="G211" i="1"/>
  <c r="I211" i="1"/>
  <c r="G217" i="1"/>
  <c r="I217" i="1"/>
  <c r="J223" i="1"/>
  <c r="I223" i="1"/>
  <c r="G227" i="1"/>
  <c r="I227" i="1"/>
  <c r="G231" i="1"/>
  <c r="I231" i="1"/>
  <c r="G237" i="1"/>
  <c r="I237" i="1"/>
  <c r="G241" i="1"/>
  <c r="I241" i="1"/>
  <c r="J247" i="1"/>
  <c r="I247" i="1"/>
  <c r="G251" i="1"/>
  <c r="I251" i="1"/>
  <c r="J255" i="1"/>
  <c r="I255" i="1"/>
  <c r="G188" i="1"/>
  <c r="I188" i="1"/>
  <c r="J216" i="1"/>
  <c r="I216" i="1"/>
  <c r="J230" i="1"/>
  <c r="I230" i="1"/>
  <c r="J246" i="1"/>
  <c r="I246" i="1"/>
  <c r="J254" i="1"/>
  <c r="I254" i="1"/>
  <c r="J183" i="1"/>
  <c r="I183" i="1"/>
  <c r="G186" i="1"/>
  <c r="I186" i="1"/>
  <c r="G190" i="1"/>
  <c r="I190" i="1"/>
  <c r="J201" i="1"/>
  <c r="I201" i="1"/>
  <c r="G207" i="1"/>
  <c r="I207" i="1"/>
  <c r="J212" i="1"/>
  <c r="I212" i="1"/>
  <c r="H218" i="1"/>
  <c r="I218" i="1"/>
  <c r="H224" i="1"/>
  <c r="I224" i="1"/>
  <c r="G228" i="1"/>
  <c r="I228" i="1"/>
  <c r="J232" i="1"/>
  <c r="I232" i="1"/>
  <c r="H238" i="1"/>
  <c r="I238" i="1"/>
  <c r="H242" i="1"/>
  <c r="I242" i="1"/>
  <c r="G248" i="1"/>
  <c r="I248" i="1"/>
  <c r="J252" i="1"/>
  <c r="I252" i="1"/>
  <c r="J256" i="1"/>
  <c r="I256" i="1"/>
  <c r="G267" i="1"/>
  <c r="I267" i="1"/>
  <c r="J209" i="1"/>
  <c r="I209" i="1"/>
  <c r="J226" i="1"/>
  <c r="I226" i="1"/>
  <c r="J240" i="1"/>
  <c r="I240" i="1"/>
  <c r="G268" i="1"/>
  <c r="I268" i="1"/>
  <c r="H184" i="1"/>
  <c r="I184" i="1"/>
  <c r="H187" i="1"/>
  <c r="I187" i="1"/>
  <c r="H191" i="1"/>
  <c r="I191" i="1"/>
  <c r="G202" i="1"/>
  <c r="I202" i="1"/>
  <c r="G208" i="1"/>
  <c r="I208" i="1"/>
  <c r="G214" i="1"/>
  <c r="I214" i="1"/>
  <c r="G221" i="1"/>
  <c r="I221" i="1"/>
  <c r="G225" i="1"/>
  <c r="I225" i="1"/>
  <c r="G229" i="1"/>
  <c r="I229" i="1"/>
  <c r="G233" i="1"/>
  <c r="I233" i="1"/>
  <c r="G239" i="1"/>
  <c r="I239" i="1"/>
  <c r="G245" i="1"/>
  <c r="I245" i="1"/>
  <c r="G249" i="1"/>
  <c r="I249" i="1"/>
  <c r="G253" i="1"/>
  <c r="I253" i="1"/>
  <c r="G257" i="1"/>
  <c r="I257" i="1"/>
  <c r="H190" i="1"/>
  <c r="H241" i="1"/>
  <c r="J192" i="1"/>
  <c r="J257" i="1"/>
  <c r="H257" i="1"/>
  <c r="J242" i="1"/>
  <c r="H249" i="1"/>
  <c r="H229" i="1"/>
  <c r="H221" i="1"/>
  <c r="J221" i="1"/>
  <c r="G224" i="1"/>
  <c r="J239" i="1"/>
  <c r="G242" i="1"/>
  <c r="G184" i="1"/>
  <c r="J224" i="1"/>
  <c r="J184" i="1"/>
  <c r="J207" i="1"/>
  <c r="J228" i="1"/>
  <c r="J248" i="1"/>
  <c r="H217" i="1"/>
  <c r="H245" i="1"/>
  <c r="H237" i="1"/>
  <c r="H225" i="1"/>
  <c r="H253" i="1"/>
  <c r="J214" i="1"/>
  <c r="G218" i="1"/>
  <c r="J233" i="1"/>
  <c r="G238" i="1"/>
  <c r="J253" i="1"/>
  <c r="G256" i="1"/>
  <c r="H193" i="1"/>
  <c r="H189" i="1"/>
  <c r="H201" i="1"/>
  <c r="H206" i="1"/>
  <c r="H212" i="1"/>
  <c r="H256" i="1"/>
  <c r="H252" i="1"/>
  <c r="H248" i="1"/>
  <c r="H240" i="1"/>
  <c r="H232" i="1"/>
  <c r="H228" i="1"/>
  <c r="H203" i="1"/>
  <c r="H233" i="1"/>
  <c r="G187" i="1"/>
  <c r="J191" i="1"/>
  <c r="J208" i="1"/>
  <c r="G212" i="1"/>
  <c r="J218" i="1"/>
  <c r="J229" i="1"/>
  <c r="G232" i="1"/>
  <c r="J238" i="1"/>
  <c r="J249" i="1"/>
  <c r="G252" i="1"/>
  <c r="H183" i="1"/>
  <c r="H192" i="1"/>
  <c r="H188" i="1"/>
  <c r="H207" i="1"/>
  <c r="H214" i="1"/>
  <c r="H255" i="1"/>
  <c r="H251" i="1"/>
  <c r="H247" i="1"/>
  <c r="H239" i="1"/>
  <c r="H231" i="1"/>
  <c r="H227" i="1"/>
  <c r="H223" i="1"/>
  <c r="H186" i="1"/>
  <c r="H211" i="1"/>
  <c r="J188" i="1"/>
  <c r="G191" i="1"/>
  <c r="J187" i="1"/>
  <c r="J202" i="1"/>
  <c r="J225" i="1"/>
  <c r="J245" i="1"/>
  <c r="H202" i="1"/>
  <c r="H209" i="1"/>
  <c r="H216" i="1"/>
  <c r="H258" i="1"/>
  <c r="H254" i="1"/>
  <c r="H250" i="1"/>
  <c r="H246" i="1"/>
  <c r="H234" i="1"/>
  <c r="H230" i="1"/>
  <c r="H226" i="1"/>
  <c r="H222" i="1"/>
  <c r="G183" i="1"/>
  <c r="G201" i="1"/>
  <c r="G206" i="1"/>
  <c r="G223" i="1"/>
  <c r="G247" i="1"/>
  <c r="G255" i="1"/>
  <c r="J186" i="1"/>
  <c r="G189" i="1"/>
  <c r="J190" i="1"/>
  <c r="G193" i="1"/>
  <c r="G203" i="1"/>
  <c r="G209" i="1"/>
  <c r="J211" i="1"/>
  <c r="G216" i="1"/>
  <c r="J217" i="1"/>
  <c r="G222" i="1"/>
  <c r="G226" i="1"/>
  <c r="J227" i="1"/>
  <c r="G230" i="1"/>
  <c r="J231" i="1"/>
  <c r="G234" i="1"/>
  <c r="J237" i="1"/>
  <c r="G240" i="1"/>
  <c r="J241" i="1"/>
  <c r="G246" i="1"/>
  <c r="G250" i="1"/>
  <c r="J251" i="1"/>
  <c r="G254" i="1"/>
  <c r="G258" i="1"/>
  <c r="J267" i="1"/>
  <c r="J268" i="1"/>
  <c r="H267" i="1"/>
  <c r="H264" i="1"/>
  <c r="J264" i="1"/>
  <c r="J39" i="1"/>
  <c r="H39" i="1"/>
  <c r="G39" i="1"/>
  <c r="F39" i="1"/>
  <c r="I39" i="1" s="1"/>
  <c r="V37" i="1"/>
  <c r="F37" i="1"/>
  <c r="I37" i="1" s="1"/>
  <c r="H37" i="1" l="1"/>
  <c r="G37" i="1"/>
  <c r="J37" i="1"/>
  <c r="J446" i="1" l="1"/>
  <c r="G446" i="1"/>
  <c r="F391" i="1"/>
  <c r="F351" i="1"/>
  <c r="F340" i="1"/>
  <c r="J340" i="1" s="1"/>
  <c r="J391" i="1" l="1"/>
  <c r="I391" i="1"/>
  <c r="J351" i="1"/>
  <c r="I351" i="1"/>
  <c r="H391" i="1"/>
  <c r="G391" i="1"/>
  <c r="G351" i="1"/>
  <c r="H351" i="1"/>
  <c r="F102" i="1" l="1"/>
  <c r="F86" i="1"/>
  <c r="J75" i="1"/>
  <c r="H75" i="1"/>
  <c r="J48" i="1"/>
  <c r="H48" i="1"/>
  <c r="G48" i="1"/>
  <c r="D268" i="2"/>
  <c r="E268" i="2" s="1"/>
  <c r="F268" i="2" s="1"/>
  <c r="G268" i="2" s="1"/>
  <c r="D267" i="2"/>
  <c r="E267" i="2" s="1"/>
  <c r="F267" i="2" s="1"/>
  <c r="G267" i="2" s="1"/>
  <c r="D266" i="2"/>
  <c r="E266" i="2" s="1"/>
  <c r="F266" i="2" s="1"/>
  <c r="G266" i="2" s="1"/>
  <c r="D265" i="2"/>
  <c r="E265" i="2" s="1"/>
  <c r="F265" i="2" s="1"/>
  <c r="G265" i="2" s="1"/>
  <c r="D264" i="2"/>
  <c r="E264" i="2" s="1"/>
  <c r="F264" i="2" s="1"/>
  <c r="G264" i="2" s="1"/>
  <c r="D262" i="2"/>
  <c r="E262" i="2" s="1"/>
  <c r="F262" i="2" s="1"/>
  <c r="G262" i="2" s="1"/>
  <c r="D261" i="2"/>
  <c r="E261" i="2" s="1"/>
  <c r="F261" i="2" s="1"/>
  <c r="G261" i="2" s="1"/>
  <c r="D260" i="2"/>
  <c r="E260" i="2" s="1"/>
  <c r="F260" i="2" s="1"/>
  <c r="G260" i="2" s="1"/>
  <c r="D259" i="2"/>
  <c r="E259" i="2" s="1"/>
  <c r="F259" i="2" s="1"/>
  <c r="G259" i="2" s="1"/>
  <c r="D258" i="2"/>
  <c r="E258" i="2" s="1"/>
  <c r="F258" i="2" s="1"/>
  <c r="G258" i="2" s="1"/>
  <c r="D257" i="2"/>
  <c r="E257" i="2" s="1"/>
  <c r="F257" i="2" s="1"/>
  <c r="G257" i="2" s="1"/>
  <c r="D256" i="2"/>
  <c r="E256" i="2" s="1"/>
  <c r="F256" i="2" s="1"/>
  <c r="G256" i="2" s="1"/>
  <c r="D254" i="2"/>
  <c r="E254" i="2" s="1"/>
  <c r="F254" i="2" s="1"/>
  <c r="G254" i="2" s="1"/>
  <c r="D253" i="2"/>
  <c r="E253" i="2" s="1"/>
  <c r="F253" i="2" s="1"/>
  <c r="G253" i="2" s="1"/>
  <c r="D252" i="2"/>
  <c r="E252" i="2" s="1"/>
  <c r="F252" i="2" s="1"/>
  <c r="G252" i="2" s="1"/>
  <c r="D251" i="2"/>
  <c r="E251" i="2" s="1"/>
  <c r="F251" i="2" s="1"/>
  <c r="G251" i="2" s="1"/>
  <c r="D250" i="2"/>
  <c r="E250" i="2" s="1"/>
  <c r="F250" i="2" s="1"/>
  <c r="G250" i="2" s="1"/>
  <c r="D248" i="2"/>
  <c r="E248" i="2" s="1"/>
  <c r="F248" i="2" s="1"/>
  <c r="G248" i="2" s="1"/>
  <c r="D247" i="2"/>
  <c r="E247" i="2" s="1"/>
  <c r="F247" i="2" s="1"/>
  <c r="G247" i="2" s="1"/>
  <c r="D246" i="2"/>
  <c r="E246" i="2" s="1"/>
  <c r="F246" i="2" s="1"/>
  <c r="G246" i="2" s="1"/>
  <c r="D245" i="2"/>
  <c r="E245" i="2" s="1"/>
  <c r="F245" i="2" s="1"/>
  <c r="G245" i="2" s="1"/>
  <c r="D244" i="2"/>
  <c r="E244" i="2" s="1"/>
  <c r="F244" i="2" s="1"/>
  <c r="G244" i="2" s="1"/>
  <c r="D243" i="2"/>
  <c r="E243" i="2" s="1"/>
  <c r="F243" i="2" s="1"/>
  <c r="G243" i="2" s="1"/>
  <c r="D242" i="2"/>
  <c r="E242" i="2" s="1"/>
  <c r="F242" i="2" s="1"/>
  <c r="G242" i="2" s="1"/>
  <c r="D241" i="2"/>
  <c r="E241" i="2" s="1"/>
  <c r="F241" i="2" s="1"/>
  <c r="G241" i="2" s="1"/>
  <c r="D239" i="2"/>
  <c r="E239" i="2" s="1"/>
  <c r="F239" i="2" s="1"/>
  <c r="G239" i="2" s="1"/>
  <c r="D238" i="2"/>
  <c r="E238" i="2" s="1"/>
  <c r="F238" i="2" s="1"/>
  <c r="G238" i="2" s="1"/>
  <c r="D237" i="2"/>
  <c r="E237" i="2" s="1"/>
  <c r="F237" i="2" s="1"/>
  <c r="G237" i="2" s="1"/>
  <c r="D236" i="2"/>
  <c r="E236" i="2" s="1"/>
  <c r="F236" i="2" s="1"/>
  <c r="G236" i="2" s="1"/>
  <c r="D235" i="2"/>
  <c r="E235" i="2" s="1"/>
  <c r="F235" i="2" s="1"/>
  <c r="G235" i="2" s="1"/>
  <c r="D234" i="2"/>
  <c r="E234" i="2" s="1"/>
  <c r="F234" i="2" s="1"/>
  <c r="G234" i="2" s="1"/>
  <c r="D232" i="2"/>
  <c r="E232" i="2" s="1"/>
  <c r="F232" i="2" s="1"/>
  <c r="G232" i="2" s="1"/>
  <c r="D231" i="2"/>
  <c r="E231" i="2" s="1"/>
  <c r="F231" i="2" s="1"/>
  <c r="G231" i="2" s="1"/>
  <c r="D230" i="2"/>
  <c r="E230" i="2" s="1"/>
  <c r="F230" i="2" s="1"/>
  <c r="G230" i="2" s="1"/>
  <c r="D229" i="2"/>
  <c r="E229" i="2" s="1"/>
  <c r="F229" i="2" s="1"/>
  <c r="G229" i="2" s="1"/>
  <c r="D227" i="2"/>
  <c r="E227" i="2" s="1"/>
  <c r="F227" i="2" s="1"/>
  <c r="G227" i="2" s="1"/>
  <c r="D226" i="2"/>
  <c r="E226" i="2" s="1"/>
  <c r="F226" i="2" s="1"/>
  <c r="G226" i="2" s="1"/>
  <c r="D225" i="2"/>
  <c r="E225" i="2" s="1"/>
  <c r="F225" i="2" s="1"/>
  <c r="G225" i="2" s="1"/>
  <c r="D224" i="2"/>
  <c r="E224" i="2" s="1"/>
  <c r="F224" i="2" s="1"/>
  <c r="G224" i="2" s="1"/>
  <c r="D222" i="2"/>
  <c r="E222" i="2" s="1"/>
  <c r="F222" i="2" s="1"/>
  <c r="G222" i="2" s="1"/>
  <c r="D221" i="2"/>
  <c r="E221" i="2" s="1"/>
  <c r="F221" i="2" s="1"/>
  <c r="G221" i="2" s="1"/>
  <c r="D220" i="2"/>
  <c r="E220" i="2" s="1"/>
  <c r="F220" i="2" s="1"/>
  <c r="G220" i="2" s="1"/>
  <c r="D219" i="2"/>
  <c r="E219" i="2" s="1"/>
  <c r="F219" i="2" s="1"/>
  <c r="G219" i="2" s="1"/>
  <c r="D218" i="2"/>
  <c r="E218" i="2" s="1"/>
  <c r="F218" i="2" s="1"/>
  <c r="G218" i="2" s="1"/>
  <c r="D217" i="2"/>
  <c r="E217" i="2" s="1"/>
  <c r="F217" i="2" s="1"/>
  <c r="G217" i="2" s="1"/>
  <c r="D216" i="2"/>
  <c r="E216" i="2" s="1"/>
  <c r="F216" i="2" s="1"/>
  <c r="G216" i="2" s="1"/>
  <c r="D215" i="2"/>
  <c r="E215" i="2" s="1"/>
  <c r="F215" i="2" s="1"/>
  <c r="G215" i="2" s="1"/>
  <c r="D213" i="2"/>
  <c r="E213" i="2" s="1"/>
  <c r="F213" i="2" s="1"/>
  <c r="G213" i="2" s="1"/>
  <c r="D212" i="2"/>
  <c r="E212" i="2" s="1"/>
  <c r="F212" i="2" s="1"/>
  <c r="G212" i="2" s="1"/>
  <c r="D211" i="2"/>
  <c r="E211" i="2" s="1"/>
  <c r="F211" i="2" s="1"/>
  <c r="G211" i="2" s="1"/>
  <c r="D210" i="2"/>
  <c r="E210" i="2" s="1"/>
  <c r="F210" i="2" s="1"/>
  <c r="G210" i="2" s="1"/>
  <c r="D209" i="2"/>
  <c r="E209" i="2" s="1"/>
  <c r="F209" i="2" s="1"/>
  <c r="G209" i="2" s="1"/>
  <c r="D208" i="2"/>
  <c r="E208" i="2" s="1"/>
  <c r="F208" i="2" s="1"/>
  <c r="G208" i="2" s="1"/>
  <c r="D207" i="2"/>
  <c r="E207" i="2" s="1"/>
  <c r="F207" i="2" s="1"/>
  <c r="G207" i="2" s="1"/>
  <c r="D206" i="2"/>
  <c r="E206" i="2" s="1"/>
  <c r="F206" i="2" s="1"/>
  <c r="G206" i="2" s="1"/>
  <c r="D205" i="2"/>
  <c r="E205" i="2" s="1"/>
  <c r="F205" i="2" s="1"/>
  <c r="G205" i="2" s="1"/>
  <c r="D203" i="2"/>
  <c r="E203" i="2" s="1"/>
  <c r="F203" i="2" s="1"/>
  <c r="G203" i="2" s="1"/>
  <c r="D202" i="2"/>
  <c r="E202" i="2" s="1"/>
  <c r="F202" i="2" s="1"/>
  <c r="G202" i="2" s="1"/>
  <c r="D201" i="2"/>
  <c r="E201" i="2" s="1"/>
  <c r="F201" i="2" s="1"/>
  <c r="G201" i="2" s="1"/>
  <c r="D200" i="2"/>
  <c r="E200" i="2" s="1"/>
  <c r="F200" i="2" s="1"/>
  <c r="G200" i="2" s="1"/>
  <c r="D199" i="2"/>
  <c r="E199" i="2" s="1"/>
  <c r="F199" i="2" s="1"/>
  <c r="G199" i="2" s="1"/>
  <c r="D198" i="2"/>
  <c r="E198" i="2" s="1"/>
  <c r="F198" i="2" s="1"/>
  <c r="G198" i="2" s="1"/>
  <c r="D197" i="2"/>
  <c r="E197" i="2" s="1"/>
  <c r="F197" i="2" s="1"/>
  <c r="G197" i="2" s="1"/>
  <c r="D196" i="2"/>
  <c r="E196" i="2" s="1"/>
  <c r="F196" i="2" s="1"/>
  <c r="G196" i="2" s="1"/>
  <c r="D195" i="2"/>
  <c r="E195" i="2" s="1"/>
  <c r="F195" i="2" s="1"/>
  <c r="G195" i="2" s="1"/>
  <c r="D194" i="2"/>
  <c r="E194" i="2" s="1"/>
  <c r="F194" i="2" s="1"/>
  <c r="G194" i="2" s="1"/>
  <c r="D191" i="2"/>
  <c r="E191" i="2" s="1"/>
  <c r="F191" i="2" s="1"/>
  <c r="G191" i="2" s="1"/>
  <c r="D190" i="2"/>
  <c r="E190" i="2" s="1"/>
  <c r="F190" i="2" s="1"/>
  <c r="G190" i="2" s="1"/>
  <c r="D188" i="2"/>
  <c r="E188" i="2" s="1"/>
  <c r="F188" i="2" s="1"/>
  <c r="G188" i="2" s="1"/>
  <c r="D187" i="2"/>
  <c r="E187" i="2" s="1"/>
  <c r="F187" i="2" s="1"/>
  <c r="G187" i="2" s="1"/>
  <c r="D186" i="2"/>
  <c r="E186" i="2" s="1"/>
  <c r="F186" i="2" s="1"/>
  <c r="G186" i="2" s="1"/>
  <c r="D185" i="2"/>
  <c r="E185" i="2" s="1"/>
  <c r="F185" i="2" s="1"/>
  <c r="G185" i="2" s="1"/>
  <c r="D183" i="2"/>
  <c r="E183" i="2" s="1"/>
  <c r="F183" i="2" s="1"/>
  <c r="G183" i="2" s="1"/>
  <c r="D182" i="2"/>
  <c r="E182" i="2" s="1"/>
  <c r="F182" i="2" s="1"/>
  <c r="G182" i="2" s="1"/>
  <c r="D181" i="2"/>
  <c r="E181" i="2" s="1"/>
  <c r="F181" i="2" s="1"/>
  <c r="G181" i="2" s="1"/>
  <c r="D179" i="2"/>
  <c r="E179" i="2" s="1"/>
  <c r="F179" i="2" s="1"/>
  <c r="G179" i="2" s="1"/>
  <c r="D178" i="2"/>
  <c r="E178" i="2" s="1"/>
  <c r="F178" i="2" s="1"/>
  <c r="G178" i="2" s="1"/>
  <c r="D177" i="2"/>
  <c r="E177" i="2" s="1"/>
  <c r="F177" i="2" s="1"/>
  <c r="G177" i="2" s="1"/>
  <c r="D176" i="2"/>
  <c r="E176" i="2" s="1"/>
  <c r="F176" i="2" s="1"/>
  <c r="G176" i="2" s="1"/>
  <c r="D174" i="2"/>
  <c r="E174" i="2" s="1"/>
  <c r="F174" i="2" s="1"/>
  <c r="G174" i="2" s="1"/>
  <c r="D173" i="2"/>
  <c r="E173" i="2" s="1"/>
  <c r="F173" i="2" s="1"/>
  <c r="G173" i="2" s="1"/>
  <c r="D171" i="2"/>
  <c r="E171" i="2" s="1"/>
  <c r="F171" i="2" s="1"/>
  <c r="G171" i="2" s="1"/>
  <c r="D170" i="2"/>
  <c r="E170" i="2" s="1"/>
  <c r="F170" i="2" s="1"/>
  <c r="G170" i="2" s="1"/>
  <c r="D168" i="2"/>
  <c r="E168" i="2" s="1"/>
  <c r="F168" i="2" s="1"/>
  <c r="G168" i="2" s="1"/>
  <c r="D167" i="2"/>
  <c r="E167" i="2" s="1"/>
  <c r="F167" i="2" s="1"/>
  <c r="G167" i="2" s="1"/>
  <c r="D166" i="2"/>
  <c r="E166" i="2" s="1"/>
  <c r="F166" i="2" s="1"/>
  <c r="G166" i="2" s="1"/>
  <c r="D165" i="2"/>
  <c r="E165" i="2" s="1"/>
  <c r="F165" i="2" s="1"/>
  <c r="G165" i="2" s="1"/>
  <c r="D163" i="2"/>
  <c r="E163" i="2" s="1"/>
  <c r="F163" i="2" s="1"/>
  <c r="G163" i="2" s="1"/>
  <c r="D162" i="2"/>
  <c r="E162" i="2" s="1"/>
  <c r="F162" i="2" s="1"/>
  <c r="G162" i="2" s="1"/>
  <c r="D161" i="2"/>
  <c r="E161" i="2" s="1"/>
  <c r="F161" i="2" s="1"/>
  <c r="G161" i="2" s="1"/>
  <c r="D159" i="2"/>
  <c r="E159" i="2" s="1"/>
  <c r="F159" i="2" s="1"/>
  <c r="G159" i="2" s="1"/>
  <c r="D158" i="2"/>
  <c r="E158" i="2" s="1"/>
  <c r="F158" i="2" s="1"/>
  <c r="G158" i="2" s="1"/>
  <c r="D157" i="2"/>
  <c r="E157" i="2" s="1"/>
  <c r="F157" i="2" s="1"/>
  <c r="G157" i="2" s="1"/>
  <c r="D156" i="2"/>
  <c r="E156" i="2" s="1"/>
  <c r="F156" i="2" s="1"/>
  <c r="G156" i="2" s="1"/>
  <c r="D155" i="2"/>
  <c r="E155" i="2" s="1"/>
  <c r="F155" i="2" s="1"/>
  <c r="G155" i="2" s="1"/>
  <c r="D154" i="2"/>
  <c r="E154" i="2" s="1"/>
  <c r="F154" i="2" s="1"/>
  <c r="G154" i="2" s="1"/>
  <c r="D153" i="2"/>
  <c r="E153" i="2" s="1"/>
  <c r="F153" i="2" s="1"/>
  <c r="G153" i="2" s="1"/>
  <c r="D152" i="2"/>
  <c r="E152" i="2" s="1"/>
  <c r="F152" i="2" s="1"/>
  <c r="G152" i="2" s="1"/>
  <c r="D151" i="2"/>
  <c r="E151" i="2" s="1"/>
  <c r="F151" i="2" s="1"/>
  <c r="G151" i="2" s="1"/>
  <c r="D149" i="2"/>
  <c r="E149" i="2" s="1"/>
  <c r="F149" i="2" s="1"/>
  <c r="G149" i="2" s="1"/>
  <c r="D148" i="2"/>
  <c r="E148" i="2" s="1"/>
  <c r="F148" i="2" s="1"/>
  <c r="G148" i="2" s="1"/>
  <c r="D147" i="2"/>
  <c r="E147" i="2" s="1"/>
  <c r="F147" i="2" s="1"/>
  <c r="G147" i="2" s="1"/>
  <c r="D146" i="2"/>
  <c r="E146" i="2" s="1"/>
  <c r="F146" i="2" s="1"/>
  <c r="G146" i="2" s="1"/>
  <c r="D145" i="2"/>
  <c r="E145" i="2" s="1"/>
  <c r="F145" i="2" s="1"/>
  <c r="G145" i="2" s="1"/>
  <c r="D144" i="2"/>
  <c r="E144" i="2" s="1"/>
  <c r="F144" i="2" s="1"/>
  <c r="G144" i="2" s="1"/>
  <c r="D143" i="2"/>
  <c r="E143" i="2" s="1"/>
  <c r="F143" i="2" s="1"/>
  <c r="G143" i="2" s="1"/>
  <c r="D142" i="2"/>
  <c r="E142" i="2" s="1"/>
  <c r="F142" i="2" s="1"/>
  <c r="G142" i="2" s="1"/>
  <c r="D141" i="2"/>
  <c r="E141" i="2" s="1"/>
  <c r="F141" i="2" s="1"/>
  <c r="G141" i="2" s="1"/>
  <c r="D140" i="2"/>
  <c r="E140" i="2" s="1"/>
  <c r="F140" i="2" s="1"/>
  <c r="G140" i="2" s="1"/>
  <c r="D139" i="2"/>
  <c r="E139" i="2" s="1"/>
  <c r="F139" i="2" s="1"/>
  <c r="G139" i="2" s="1"/>
  <c r="D138" i="2"/>
  <c r="E138" i="2" s="1"/>
  <c r="F138" i="2" s="1"/>
  <c r="G138" i="2" s="1"/>
  <c r="D137" i="2"/>
  <c r="E137" i="2" s="1"/>
  <c r="F137" i="2" s="1"/>
  <c r="G137" i="2" s="1"/>
  <c r="D136" i="2"/>
  <c r="E136" i="2" s="1"/>
  <c r="F136" i="2" s="1"/>
  <c r="G136" i="2" s="1"/>
  <c r="D135" i="2"/>
  <c r="E135" i="2" s="1"/>
  <c r="F135" i="2" s="1"/>
  <c r="G135" i="2" s="1"/>
  <c r="D134" i="2"/>
  <c r="E134" i="2" s="1"/>
  <c r="F134" i="2" s="1"/>
  <c r="G134" i="2" s="1"/>
  <c r="D133" i="2"/>
  <c r="E133" i="2" s="1"/>
  <c r="F133" i="2" s="1"/>
  <c r="G133" i="2" s="1"/>
  <c r="D132" i="2"/>
  <c r="E132" i="2" s="1"/>
  <c r="F132" i="2" s="1"/>
  <c r="G132" i="2" s="1"/>
  <c r="D131" i="2"/>
  <c r="E131" i="2" s="1"/>
  <c r="F131" i="2" s="1"/>
  <c r="G131" i="2" s="1"/>
  <c r="D130" i="2"/>
  <c r="E130" i="2" s="1"/>
  <c r="F130" i="2" s="1"/>
  <c r="G130" i="2" s="1"/>
  <c r="D129" i="2"/>
  <c r="E129" i="2" s="1"/>
  <c r="F129" i="2" s="1"/>
  <c r="G129" i="2" s="1"/>
  <c r="D127" i="2"/>
  <c r="E127" i="2" s="1"/>
  <c r="F127" i="2" s="1"/>
  <c r="G127" i="2" s="1"/>
  <c r="D126" i="2"/>
  <c r="E126" i="2" s="1"/>
  <c r="F126" i="2" s="1"/>
  <c r="G126" i="2" s="1"/>
  <c r="D125" i="2"/>
  <c r="E125" i="2" s="1"/>
  <c r="F125" i="2" s="1"/>
  <c r="G125" i="2" s="1"/>
  <c r="D124" i="2"/>
  <c r="E124" i="2" s="1"/>
  <c r="F124" i="2" s="1"/>
  <c r="G124" i="2" s="1"/>
  <c r="D123" i="2"/>
  <c r="E123" i="2" s="1"/>
  <c r="F123" i="2" s="1"/>
  <c r="G123" i="2" s="1"/>
  <c r="D122" i="2"/>
  <c r="E122" i="2" s="1"/>
  <c r="F122" i="2" s="1"/>
  <c r="G122" i="2" s="1"/>
  <c r="D121" i="2"/>
  <c r="E121" i="2" s="1"/>
  <c r="F121" i="2" s="1"/>
  <c r="G121" i="2" s="1"/>
  <c r="D120" i="2"/>
  <c r="E120" i="2" s="1"/>
  <c r="F120" i="2" s="1"/>
  <c r="G120" i="2" s="1"/>
  <c r="D119" i="2"/>
  <c r="E119" i="2" s="1"/>
  <c r="F119" i="2" s="1"/>
  <c r="G119" i="2" s="1"/>
  <c r="D118" i="2"/>
  <c r="E118" i="2" s="1"/>
  <c r="F118" i="2" s="1"/>
  <c r="G118" i="2" s="1"/>
  <c r="D117" i="2"/>
  <c r="E117" i="2" s="1"/>
  <c r="F117" i="2" s="1"/>
  <c r="G117" i="2" s="1"/>
  <c r="D116" i="2"/>
  <c r="E116" i="2" s="1"/>
  <c r="F116" i="2" s="1"/>
  <c r="G116" i="2" s="1"/>
  <c r="D115" i="2"/>
  <c r="E115" i="2" s="1"/>
  <c r="F115" i="2" s="1"/>
  <c r="G115" i="2" s="1"/>
  <c r="D114" i="2"/>
  <c r="E114" i="2" s="1"/>
  <c r="F114" i="2" s="1"/>
  <c r="G114" i="2" s="1"/>
  <c r="D113" i="2"/>
  <c r="E113" i="2" s="1"/>
  <c r="F113" i="2" s="1"/>
  <c r="G113" i="2" s="1"/>
  <c r="D112" i="2"/>
  <c r="E112" i="2" s="1"/>
  <c r="F112" i="2" s="1"/>
  <c r="G112" i="2" s="1"/>
  <c r="D111" i="2"/>
  <c r="E111" i="2" s="1"/>
  <c r="F111" i="2" s="1"/>
  <c r="G111" i="2" s="1"/>
  <c r="D110" i="2"/>
  <c r="E110" i="2" s="1"/>
  <c r="F110" i="2" s="1"/>
  <c r="G110" i="2" s="1"/>
  <c r="D109" i="2"/>
  <c r="E109" i="2" s="1"/>
  <c r="F109" i="2" s="1"/>
  <c r="G109" i="2" s="1"/>
  <c r="D108" i="2"/>
  <c r="E108" i="2" s="1"/>
  <c r="F108" i="2" s="1"/>
  <c r="G108" i="2" s="1"/>
  <c r="D107" i="2"/>
  <c r="E107" i="2" s="1"/>
  <c r="F107" i="2" s="1"/>
  <c r="G107" i="2" s="1"/>
  <c r="D106" i="2"/>
  <c r="E106" i="2" s="1"/>
  <c r="F106" i="2" s="1"/>
  <c r="G106" i="2" s="1"/>
  <c r="D105" i="2"/>
  <c r="E105" i="2" s="1"/>
  <c r="F105" i="2" s="1"/>
  <c r="G105" i="2" s="1"/>
  <c r="D104" i="2"/>
  <c r="E104" i="2" s="1"/>
  <c r="F104" i="2" s="1"/>
  <c r="G104" i="2" s="1"/>
  <c r="D103" i="2"/>
  <c r="E103" i="2" s="1"/>
  <c r="F103" i="2" s="1"/>
  <c r="G103" i="2" s="1"/>
  <c r="D101" i="2"/>
  <c r="E101" i="2" s="1"/>
  <c r="F101" i="2" s="1"/>
  <c r="G101" i="2" s="1"/>
  <c r="D100" i="2"/>
  <c r="E100" i="2" s="1"/>
  <c r="F100" i="2" s="1"/>
  <c r="G100" i="2" s="1"/>
  <c r="D99" i="2"/>
  <c r="E99" i="2" s="1"/>
  <c r="F99" i="2" s="1"/>
  <c r="G99" i="2" s="1"/>
  <c r="D98" i="2"/>
  <c r="E98" i="2" s="1"/>
  <c r="F98" i="2" s="1"/>
  <c r="G98" i="2" s="1"/>
  <c r="D97" i="2"/>
  <c r="E97" i="2" s="1"/>
  <c r="F97" i="2" s="1"/>
  <c r="G97" i="2" s="1"/>
  <c r="D96" i="2"/>
  <c r="E96" i="2" s="1"/>
  <c r="F96" i="2" s="1"/>
  <c r="G96" i="2" s="1"/>
  <c r="D95" i="2"/>
  <c r="E95" i="2" s="1"/>
  <c r="F95" i="2" s="1"/>
  <c r="G95" i="2" s="1"/>
  <c r="D94" i="2"/>
  <c r="E94" i="2" s="1"/>
  <c r="F94" i="2" s="1"/>
  <c r="G94" i="2" s="1"/>
  <c r="D93" i="2"/>
  <c r="E93" i="2" s="1"/>
  <c r="F93" i="2" s="1"/>
  <c r="G93" i="2" s="1"/>
  <c r="O68" i="2"/>
  <c r="O67" i="2"/>
  <c r="O66" i="2"/>
  <c r="D60" i="2"/>
  <c r="D59" i="2"/>
  <c r="D58" i="2"/>
  <c r="D57" i="2"/>
  <c r="D56" i="2"/>
  <c r="D55" i="2"/>
  <c r="D54" i="2"/>
  <c r="D53" i="2"/>
  <c r="D52" i="2"/>
  <c r="D51" i="2"/>
  <c r="D50" i="2"/>
  <c r="D49" i="2"/>
  <c r="D48" i="2"/>
  <c r="D47" i="2"/>
  <c r="D46" i="2"/>
  <c r="D45" i="2"/>
  <c r="D44" i="2"/>
  <c r="D43" i="2"/>
  <c r="D42" i="2"/>
  <c r="D41" i="2"/>
  <c r="D40" i="2"/>
  <c r="D39" i="2"/>
  <c r="D38" i="2"/>
  <c r="D37" i="2"/>
  <c r="D36" i="2"/>
  <c r="D35" i="2"/>
  <c r="D34" i="2"/>
  <c r="D33" i="2"/>
  <c r="D32" i="2"/>
  <c r="D30" i="2"/>
  <c r="D29" i="2"/>
  <c r="D28" i="2"/>
  <c r="D27" i="2"/>
  <c r="D26" i="2"/>
  <c r="D25" i="2"/>
  <c r="D24" i="2"/>
  <c r="G24" i="2" s="1"/>
  <c r="D23" i="2"/>
  <c r="G23" i="2" s="1"/>
  <c r="D22" i="2"/>
  <c r="G22" i="2" s="1"/>
  <c r="D21" i="2"/>
  <c r="G21" i="2" s="1"/>
  <c r="D20" i="2"/>
  <c r="G20" i="2" s="1"/>
  <c r="D19" i="2"/>
  <c r="G19" i="2" s="1"/>
  <c r="D18" i="2"/>
  <c r="G18" i="2" s="1"/>
  <c r="D17" i="2"/>
  <c r="G17" i="2" s="1"/>
  <c r="D16" i="2"/>
  <c r="D15" i="2"/>
  <c r="D14" i="2"/>
  <c r="D13" i="2"/>
  <c r="D12" i="2"/>
  <c r="D11" i="2"/>
  <c r="D10" i="2"/>
  <c r="D9" i="2"/>
  <c r="D8" i="2"/>
  <c r="D7" i="2"/>
  <c r="D6" i="2"/>
  <c r="D5" i="2"/>
  <c r="D4" i="2"/>
  <c r="D3" i="2"/>
  <c r="D2" i="2"/>
  <c r="E4" i="2" l="1"/>
  <c r="F4" i="2" s="1"/>
  <c r="G4" i="2"/>
  <c r="E33" i="2"/>
  <c r="F33" i="2" s="1"/>
  <c r="G33" i="2"/>
  <c r="E37" i="2"/>
  <c r="F37" i="2" s="1"/>
  <c r="G37" i="2"/>
  <c r="E41" i="2"/>
  <c r="F41" i="2" s="1"/>
  <c r="G41" i="2"/>
  <c r="E45" i="2"/>
  <c r="F45" i="2" s="1"/>
  <c r="G45" i="2"/>
  <c r="E49" i="2"/>
  <c r="F49" i="2" s="1"/>
  <c r="G49" i="2"/>
  <c r="E53" i="2"/>
  <c r="F53" i="2" s="1"/>
  <c r="G53" i="2"/>
  <c r="E57" i="2"/>
  <c r="F57" i="2" s="1"/>
  <c r="G57" i="2"/>
  <c r="E8" i="2"/>
  <c r="F8" i="2" s="1"/>
  <c r="G8" i="2"/>
  <c r="E16" i="2"/>
  <c r="F16" i="2" s="1"/>
  <c r="G16" i="2"/>
  <c r="E28" i="2"/>
  <c r="F28" i="2" s="1"/>
  <c r="G28" i="2"/>
  <c r="E13" i="2"/>
  <c r="F13" i="2" s="1"/>
  <c r="G13" i="2"/>
  <c r="E25" i="2"/>
  <c r="F25" i="2" s="1"/>
  <c r="G25" i="2"/>
  <c r="E29" i="2"/>
  <c r="F29" i="2" s="1"/>
  <c r="G29" i="2"/>
  <c r="E34" i="2"/>
  <c r="F34" i="2" s="1"/>
  <c r="G34" i="2"/>
  <c r="E38" i="2"/>
  <c r="F38" i="2" s="1"/>
  <c r="G38" i="2"/>
  <c r="E42" i="2"/>
  <c r="F42" i="2" s="1"/>
  <c r="G42" i="2"/>
  <c r="E46" i="2"/>
  <c r="F46" i="2" s="1"/>
  <c r="G46" i="2"/>
  <c r="E50" i="2"/>
  <c r="F50" i="2" s="1"/>
  <c r="G50" i="2"/>
  <c r="E54" i="2"/>
  <c r="F54" i="2" s="1"/>
  <c r="G54" i="2"/>
  <c r="E58" i="2"/>
  <c r="F58" i="2" s="1"/>
  <c r="G58" i="2"/>
  <c r="E12" i="2"/>
  <c r="F12" i="2" s="1"/>
  <c r="G12" i="2"/>
  <c r="E5" i="2"/>
  <c r="F5" i="2" s="1"/>
  <c r="G5" i="2"/>
  <c r="E9" i="2"/>
  <c r="F9" i="2" s="1"/>
  <c r="G9" i="2"/>
  <c r="E2" i="2"/>
  <c r="F2" i="2" s="1"/>
  <c r="G2" i="2"/>
  <c r="E6" i="2"/>
  <c r="F6" i="2" s="1"/>
  <c r="G6" i="2"/>
  <c r="E10" i="2"/>
  <c r="F10" i="2" s="1"/>
  <c r="G10" i="2"/>
  <c r="E14" i="2"/>
  <c r="F14" i="2" s="1"/>
  <c r="G14" i="2"/>
  <c r="E26" i="2"/>
  <c r="F26" i="2" s="1"/>
  <c r="G26" i="2"/>
  <c r="E30" i="2"/>
  <c r="F30" i="2" s="1"/>
  <c r="G30" i="2"/>
  <c r="E35" i="2"/>
  <c r="F35" i="2" s="1"/>
  <c r="G35" i="2"/>
  <c r="E39" i="2"/>
  <c r="F39" i="2" s="1"/>
  <c r="G39" i="2"/>
  <c r="E43" i="2"/>
  <c r="F43" i="2" s="1"/>
  <c r="G43" i="2"/>
  <c r="E47" i="2"/>
  <c r="F47" i="2" s="1"/>
  <c r="G47" i="2"/>
  <c r="E51" i="2"/>
  <c r="F51" i="2" s="1"/>
  <c r="G51" i="2"/>
  <c r="E55" i="2"/>
  <c r="F55" i="2" s="1"/>
  <c r="G55" i="2"/>
  <c r="E59" i="2"/>
  <c r="F59" i="2" s="1"/>
  <c r="G59" i="2"/>
  <c r="E3" i="2"/>
  <c r="F3" i="2" s="1"/>
  <c r="G3" i="2"/>
  <c r="E7" i="2"/>
  <c r="F7" i="2" s="1"/>
  <c r="G7" i="2"/>
  <c r="E11" i="2"/>
  <c r="F11" i="2" s="1"/>
  <c r="G11" i="2"/>
  <c r="E15" i="2"/>
  <c r="F15" i="2" s="1"/>
  <c r="G15" i="2"/>
  <c r="E27" i="2"/>
  <c r="F27" i="2" s="1"/>
  <c r="G27" i="2"/>
  <c r="E32" i="2"/>
  <c r="F32" i="2" s="1"/>
  <c r="G32" i="2"/>
  <c r="E36" i="2"/>
  <c r="F36" i="2" s="1"/>
  <c r="G36" i="2"/>
  <c r="E40" i="2"/>
  <c r="F40" i="2" s="1"/>
  <c r="G40" i="2"/>
  <c r="E44" i="2"/>
  <c r="F44" i="2" s="1"/>
  <c r="G44" i="2"/>
  <c r="E48" i="2"/>
  <c r="F48" i="2" s="1"/>
  <c r="G48" i="2"/>
  <c r="E52" i="2"/>
  <c r="F52" i="2" s="1"/>
  <c r="G52" i="2"/>
  <c r="E56" i="2"/>
  <c r="F56" i="2" s="1"/>
  <c r="G56" i="2"/>
  <c r="E60" i="2"/>
  <c r="F60" i="2" s="1"/>
  <c r="G60" i="2"/>
  <c r="J86" i="1"/>
  <c r="I86" i="1"/>
  <c r="J102" i="1"/>
  <c r="I102" i="1"/>
  <c r="G102" i="1"/>
  <c r="H102" i="1"/>
  <c r="G86" i="1"/>
  <c r="H86" i="1"/>
  <c r="J56" i="1"/>
  <c r="C2" i="11" l="1"/>
  <c r="F157" i="1" l="1"/>
  <c r="J128" i="1"/>
  <c r="F330" i="1"/>
  <c r="F95" i="1"/>
  <c r="J95" i="1" l="1"/>
  <c r="I95" i="1"/>
  <c r="H330" i="1"/>
  <c r="J330" i="1" s="1"/>
  <c r="I330" i="1"/>
  <c r="H157" i="1"/>
  <c r="J157" i="1" s="1"/>
  <c r="I157" i="1"/>
  <c r="G157" i="1"/>
  <c r="G95" i="1"/>
  <c r="H95" i="1"/>
  <c r="G330" i="1"/>
  <c r="F320" i="1" l="1"/>
  <c r="I320" i="1" s="1"/>
  <c r="F295" i="1" l="1"/>
  <c r="H12" i="1"/>
  <c r="H13" i="1"/>
  <c r="H14" i="1"/>
  <c r="H15" i="1"/>
  <c r="H16" i="1"/>
  <c r="H17" i="1"/>
  <c r="H18" i="1"/>
  <c r="H19" i="1"/>
  <c r="H20" i="1"/>
  <c r="H21" i="1"/>
  <c r="H22" i="1"/>
  <c r="H23" i="1"/>
  <c r="H24" i="1"/>
  <c r="H25" i="1"/>
  <c r="H26" i="1"/>
  <c r="H27" i="1"/>
  <c r="H28" i="1"/>
  <c r="H29" i="1"/>
  <c r="H30" i="1"/>
  <c r="H31" i="1"/>
  <c r="H32" i="1"/>
  <c r="H33" i="1"/>
  <c r="H34" i="1"/>
  <c r="H35" i="1"/>
  <c r="H41" i="1"/>
  <c r="H42" i="1"/>
  <c r="H43" i="1"/>
  <c r="J126" i="1"/>
  <c r="H72" i="1"/>
  <c r="H71" i="1"/>
  <c r="H66" i="1"/>
  <c r="H67" i="1"/>
  <c r="H68" i="1"/>
  <c r="H69" i="1"/>
  <c r="H65" i="1"/>
  <c r="H61" i="1"/>
  <c r="H124" i="1"/>
  <c r="H125" i="1"/>
  <c r="H156" i="1"/>
  <c r="H159" i="1"/>
  <c r="H160" i="1"/>
  <c r="H161" i="1"/>
  <c r="H134" i="1"/>
  <c r="H137" i="1"/>
  <c r="H143" i="1"/>
  <c r="H288" i="1"/>
  <c r="H282" i="1"/>
  <c r="H283" i="1"/>
  <c r="J295" i="1" l="1"/>
  <c r="I295" i="1"/>
  <c r="G295" i="1"/>
  <c r="H295" i="1" s="1"/>
  <c r="G275" i="1"/>
  <c r="J275" i="1"/>
  <c r="F123" i="1"/>
  <c r="I123" i="1" s="1"/>
  <c r="F122" i="1"/>
  <c r="I122" i="1" s="1"/>
  <c r="F121" i="1"/>
  <c r="I121" i="1" s="1"/>
  <c r="F120" i="1"/>
  <c r="I120" i="1" s="1"/>
  <c r="F119" i="1"/>
  <c r="I119" i="1" s="1"/>
  <c r="F118" i="1"/>
  <c r="I118" i="1" s="1"/>
  <c r="F117" i="1"/>
  <c r="I117" i="1" s="1"/>
  <c r="F116" i="1"/>
  <c r="I116" i="1" s="1"/>
  <c r="F115" i="1"/>
  <c r="F106" i="1"/>
  <c r="I106" i="1" s="1"/>
  <c r="F105" i="1"/>
  <c r="I105" i="1" s="1"/>
  <c r="F104" i="1"/>
  <c r="I104" i="1" s="1"/>
  <c r="F103" i="1"/>
  <c r="I103" i="1" s="1"/>
  <c r="AE2" i="1"/>
  <c r="AE3" i="1"/>
  <c r="H130" i="1"/>
  <c r="G130" i="1"/>
  <c r="H129" i="1"/>
  <c r="G129" i="1"/>
  <c r="H128" i="1"/>
  <c r="G128" i="1"/>
  <c r="H127" i="1"/>
  <c r="G127" i="1"/>
  <c r="H126" i="1"/>
  <c r="G126" i="1"/>
  <c r="G290" i="1"/>
  <c r="G288" i="1"/>
  <c r="F287" i="1"/>
  <c r="I287" i="1" s="1"/>
  <c r="F286" i="1"/>
  <c r="I286" i="1" s="1"/>
  <c r="F285" i="1"/>
  <c r="I285" i="1" s="1"/>
  <c r="J283" i="1"/>
  <c r="G283" i="1"/>
  <c r="J282" i="1"/>
  <c r="G282" i="1"/>
  <c r="F281" i="1"/>
  <c r="F280" i="1"/>
  <c r="F279" i="1"/>
  <c r="F278" i="1"/>
  <c r="J277" i="1"/>
  <c r="G277" i="1"/>
  <c r="J276" i="1"/>
  <c r="G276" i="1"/>
  <c r="J274" i="1"/>
  <c r="G274" i="1"/>
  <c r="F176" i="1"/>
  <c r="I176" i="1" s="1"/>
  <c r="F175" i="1"/>
  <c r="I175" i="1" s="1"/>
  <c r="F174" i="1"/>
  <c r="I174" i="1" s="1"/>
  <c r="F173" i="1"/>
  <c r="F172" i="1"/>
  <c r="F171" i="1"/>
  <c r="I171" i="1" s="1"/>
  <c r="F170" i="1"/>
  <c r="I170" i="1" s="1"/>
  <c r="F169" i="1"/>
  <c r="I169" i="1" s="1"/>
  <c r="F168" i="1"/>
  <c r="I168" i="1" s="1"/>
  <c r="F167" i="1"/>
  <c r="I167" i="1" s="1"/>
  <c r="F166" i="1"/>
  <c r="I166" i="1" s="1"/>
  <c r="F165" i="1"/>
  <c r="I165" i="1" s="1"/>
  <c r="J164" i="1"/>
  <c r="G164" i="1"/>
  <c r="J161" i="1"/>
  <c r="G161" i="1"/>
  <c r="J160" i="1"/>
  <c r="G160" i="1"/>
  <c r="J159" i="1"/>
  <c r="G159" i="1"/>
  <c r="F158" i="1"/>
  <c r="I158" i="1" s="1"/>
  <c r="F155" i="1"/>
  <c r="I155" i="1" s="1"/>
  <c r="F154" i="1"/>
  <c r="I154" i="1" s="1"/>
  <c r="F153" i="1"/>
  <c r="F152" i="1"/>
  <c r="I152" i="1" s="1"/>
  <c r="F151" i="1"/>
  <c r="F150" i="1"/>
  <c r="I150" i="1" s="1"/>
  <c r="F149" i="1"/>
  <c r="I149" i="1" s="1"/>
  <c r="F148" i="1"/>
  <c r="I148" i="1" s="1"/>
  <c r="F147" i="1"/>
  <c r="I147" i="1" s="1"/>
  <c r="F145" i="1"/>
  <c r="I145" i="1" s="1"/>
  <c r="F144" i="1"/>
  <c r="I144" i="1" s="1"/>
  <c r="F142" i="1"/>
  <c r="I142" i="1" s="1"/>
  <c r="F141" i="1"/>
  <c r="I141" i="1" s="1"/>
  <c r="F140" i="1"/>
  <c r="I140" i="1" s="1"/>
  <c r="F139" i="1"/>
  <c r="I139" i="1" s="1"/>
  <c r="F138" i="1"/>
  <c r="I138" i="1" s="1"/>
  <c r="F136" i="1"/>
  <c r="I136" i="1" s="1"/>
  <c r="F135" i="1"/>
  <c r="I135" i="1" s="1"/>
  <c r="F132" i="1"/>
  <c r="I132" i="1" s="1"/>
  <c r="J131" i="1"/>
  <c r="G131" i="1"/>
  <c r="J125" i="1"/>
  <c r="G125" i="1"/>
  <c r="J124" i="1"/>
  <c r="G124" i="1"/>
  <c r="J100" i="1"/>
  <c r="G100" i="1"/>
  <c r="J99" i="1"/>
  <c r="G99" i="1"/>
  <c r="J98" i="1"/>
  <c r="G98" i="1"/>
  <c r="F96" i="1"/>
  <c r="I96" i="1" s="1"/>
  <c r="H89" i="1"/>
  <c r="G89" i="1"/>
  <c r="F88" i="1"/>
  <c r="F83" i="1"/>
  <c r="I83" i="1" s="1"/>
  <c r="F82" i="1"/>
  <c r="I82" i="1" s="1"/>
  <c r="F81" i="1"/>
  <c r="I81" i="1" s="1"/>
  <c r="F80" i="1"/>
  <c r="I80" i="1" s="1"/>
  <c r="F79" i="1"/>
  <c r="I79" i="1" s="1"/>
  <c r="F78" i="1"/>
  <c r="I78" i="1" s="1"/>
  <c r="H77" i="1"/>
  <c r="G77" i="1"/>
  <c r="J72" i="1"/>
  <c r="G72" i="1"/>
  <c r="J71" i="1"/>
  <c r="G71" i="1"/>
  <c r="J69" i="1"/>
  <c r="G69" i="1"/>
  <c r="J68" i="1"/>
  <c r="G68" i="1"/>
  <c r="J67" i="1"/>
  <c r="G67" i="1"/>
  <c r="J66" i="1"/>
  <c r="G66" i="1"/>
  <c r="J65" i="1"/>
  <c r="G65" i="1"/>
  <c r="F64" i="1"/>
  <c r="I64" i="1" s="1"/>
  <c r="F63" i="1"/>
  <c r="I63" i="1" s="1"/>
  <c r="F62" i="1"/>
  <c r="I62" i="1" s="1"/>
  <c r="J61" i="1"/>
  <c r="G61" i="1"/>
  <c r="F60" i="1"/>
  <c r="I60" i="1" s="1"/>
  <c r="F59" i="1"/>
  <c r="I59" i="1" s="1"/>
  <c r="F58" i="1"/>
  <c r="I58" i="1" s="1"/>
  <c r="F57" i="1"/>
  <c r="I57" i="1" s="1"/>
  <c r="J54" i="1"/>
  <c r="G54" i="1"/>
  <c r="H54" i="1" s="1"/>
  <c r="G43" i="1"/>
  <c r="J43" i="1" s="1"/>
  <c r="J42" i="1"/>
  <c r="G42" i="1"/>
  <c r="V36" i="1"/>
  <c r="F36" i="1"/>
  <c r="V35" i="1"/>
  <c r="J35" i="1"/>
  <c r="G35" i="1"/>
  <c r="V34" i="1"/>
  <c r="J34" i="1"/>
  <c r="G34" i="1"/>
  <c r="V33" i="1"/>
  <c r="J33" i="1"/>
  <c r="G33" i="1"/>
  <c r="V32" i="1"/>
  <c r="J32" i="1"/>
  <c r="G32" i="1"/>
  <c r="V31" i="1"/>
  <c r="J31" i="1"/>
  <c r="G31" i="1"/>
  <c r="V30" i="1"/>
  <c r="J30" i="1"/>
  <c r="G30" i="1"/>
  <c r="V29" i="1"/>
  <c r="J29" i="1"/>
  <c r="G29" i="1"/>
  <c r="V28" i="1"/>
  <c r="J28" i="1"/>
  <c r="G28" i="1"/>
  <c r="V27" i="1"/>
  <c r="J27" i="1"/>
  <c r="G27" i="1"/>
  <c r="V26" i="1"/>
  <c r="J26" i="1"/>
  <c r="G26" i="1"/>
  <c r="V25" i="1"/>
  <c r="J25" i="1"/>
  <c r="G25" i="1"/>
  <c r="V24" i="1"/>
  <c r="J24" i="1"/>
  <c r="G24" i="1"/>
  <c r="V23" i="1"/>
  <c r="J23" i="1"/>
  <c r="G23" i="1"/>
  <c r="V22" i="1"/>
  <c r="J22" i="1"/>
  <c r="G22" i="1"/>
  <c r="V21" i="1"/>
  <c r="J21" i="1"/>
  <c r="G21" i="1"/>
  <c r="V20" i="1"/>
  <c r="J20" i="1"/>
  <c r="G20" i="1"/>
  <c r="V19" i="1"/>
  <c r="J19" i="1"/>
  <c r="G19" i="1"/>
  <c r="V18" i="1"/>
  <c r="J18" i="1"/>
  <c r="G18" i="1"/>
  <c r="V17" i="1"/>
  <c r="J17" i="1"/>
  <c r="G17" i="1"/>
  <c r="V16" i="1"/>
  <c r="J16" i="1"/>
  <c r="G16" i="1"/>
  <c r="V15" i="1"/>
  <c r="J15" i="1"/>
  <c r="G15" i="1"/>
  <c r="V14" i="1"/>
  <c r="J14" i="1"/>
  <c r="G14" i="1"/>
  <c r="V13" i="1"/>
  <c r="J13" i="1"/>
  <c r="G13" i="1"/>
  <c r="J12" i="1"/>
  <c r="G12" i="1"/>
  <c r="J11" i="1"/>
  <c r="G11" i="1"/>
  <c r="G10" i="1"/>
  <c r="G9" i="1"/>
  <c r="G8" i="1"/>
  <c r="G7" i="1"/>
  <c r="G6" i="1"/>
  <c r="G5" i="1"/>
  <c r="G4" i="1"/>
  <c r="G3" i="1"/>
  <c r="G2" i="1"/>
  <c r="I151" i="1" l="1"/>
  <c r="H151" i="1"/>
  <c r="G151" i="1"/>
  <c r="I153" i="1"/>
  <c r="H153" i="1"/>
  <c r="G153" i="1"/>
  <c r="G36" i="1"/>
  <c r="I36" i="1"/>
  <c r="H88" i="1"/>
  <c r="I88" i="1"/>
  <c r="H172" i="1"/>
  <c r="I172" i="1"/>
  <c r="H279" i="1"/>
  <c r="I279" i="1"/>
  <c r="H115" i="1"/>
  <c r="J115" i="1" s="1"/>
  <c r="I115" i="1"/>
  <c r="H281" i="1"/>
  <c r="I281" i="1"/>
  <c r="H278" i="1"/>
  <c r="I278" i="1"/>
  <c r="G173" i="1"/>
  <c r="I173" i="1"/>
  <c r="H280" i="1"/>
  <c r="I280" i="1"/>
  <c r="J36" i="1"/>
  <c r="H36" i="1"/>
  <c r="G58" i="1"/>
  <c r="J58" i="1" s="1"/>
  <c r="H58" i="1"/>
  <c r="J78" i="1"/>
  <c r="H78" i="1"/>
  <c r="G59" i="1"/>
  <c r="J59" i="1" s="1"/>
  <c r="H59" i="1"/>
  <c r="J96" i="1"/>
  <c r="H96" i="1"/>
  <c r="J83" i="1"/>
  <c r="H83" i="1"/>
  <c r="G62" i="1"/>
  <c r="H62" i="1"/>
  <c r="G60" i="1"/>
  <c r="J60" i="1" s="1"/>
  <c r="H60" i="1"/>
  <c r="J63" i="1"/>
  <c r="H63" i="1"/>
  <c r="G57" i="1"/>
  <c r="J57" i="1" s="1"/>
  <c r="H57" i="1"/>
  <c r="J64" i="1"/>
  <c r="H64" i="1"/>
  <c r="G103" i="1"/>
  <c r="J103" i="1"/>
  <c r="H103" i="1"/>
  <c r="G81" i="1"/>
  <c r="H81" i="1"/>
  <c r="J119" i="1"/>
  <c r="H119" i="1"/>
  <c r="J123" i="1"/>
  <c r="H123" i="1"/>
  <c r="J79" i="1"/>
  <c r="H79" i="1"/>
  <c r="J80" i="1"/>
  <c r="H80" i="1"/>
  <c r="J82" i="1"/>
  <c r="H82" i="1"/>
  <c r="J104" i="1"/>
  <c r="H104" i="1"/>
  <c r="G116" i="1"/>
  <c r="H116" i="1"/>
  <c r="G120" i="1"/>
  <c r="H120" i="1"/>
  <c r="G105" i="1"/>
  <c r="H105" i="1"/>
  <c r="J105" i="1"/>
  <c r="J117" i="1"/>
  <c r="H117" i="1"/>
  <c r="G121" i="1"/>
  <c r="H121" i="1"/>
  <c r="G106" i="1"/>
  <c r="H106" i="1"/>
  <c r="J106" i="1"/>
  <c r="G118" i="1"/>
  <c r="H118" i="1"/>
  <c r="G122" i="1"/>
  <c r="H122" i="1"/>
  <c r="J144" i="1"/>
  <c r="H144" i="1"/>
  <c r="J153" i="1"/>
  <c r="G165" i="1"/>
  <c r="H165" i="1"/>
  <c r="G169" i="1"/>
  <c r="H169" i="1"/>
  <c r="J287" i="1"/>
  <c r="H287" i="1"/>
  <c r="G135" i="1"/>
  <c r="H135" i="1"/>
  <c r="G140" i="1"/>
  <c r="H140" i="1"/>
  <c r="J145" i="1"/>
  <c r="H145" i="1"/>
  <c r="J150" i="1"/>
  <c r="H150" i="1"/>
  <c r="J154" i="1"/>
  <c r="H154" i="1"/>
  <c r="J166" i="1"/>
  <c r="H166" i="1"/>
  <c r="J170" i="1"/>
  <c r="H170" i="1"/>
  <c r="J174" i="1"/>
  <c r="H174" i="1"/>
  <c r="J139" i="1"/>
  <c r="H139" i="1"/>
  <c r="J136" i="1"/>
  <c r="H136" i="1"/>
  <c r="J141" i="1"/>
  <c r="H141" i="1"/>
  <c r="G147" i="1"/>
  <c r="H147" i="1"/>
  <c r="G155" i="1"/>
  <c r="H155" i="1"/>
  <c r="J167" i="1"/>
  <c r="H167" i="1"/>
  <c r="J171" i="1"/>
  <c r="H171" i="1"/>
  <c r="J175" i="1"/>
  <c r="H175" i="1"/>
  <c r="J285" i="1"/>
  <c r="H285" i="1"/>
  <c r="J149" i="1"/>
  <c r="H149" i="1"/>
  <c r="J132" i="1"/>
  <c r="H132" i="1"/>
  <c r="J138" i="1"/>
  <c r="H138" i="1"/>
  <c r="J142" i="1"/>
  <c r="H142" i="1"/>
  <c r="G148" i="1"/>
  <c r="H148" i="1"/>
  <c r="G152" i="1"/>
  <c r="H152" i="1"/>
  <c r="G158" i="1"/>
  <c r="H158" i="1"/>
  <c r="J168" i="1"/>
  <c r="H168" i="1"/>
  <c r="J176" i="1"/>
  <c r="H176" i="1"/>
  <c r="J286" i="1"/>
  <c r="H286" i="1"/>
  <c r="G117" i="1"/>
  <c r="J121" i="1"/>
  <c r="J122" i="1"/>
  <c r="J118" i="1"/>
  <c r="J116" i="1"/>
  <c r="G119" i="1"/>
  <c r="J120" i="1"/>
  <c r="G123" i="1"/>
  <c r="G104" i="1"/>
  <c r="G115" i="1"/>
  <c r="G83" i="1"/>
  <c r="G138" i="1"/>
  <c r="J81" i="1"/>
  <c r="J152" i="1"/>
  <c r="J155" i="1"/>
  <c r="J147" i="1"/>
  <c r="G168" i="1"/>
  <c r="G139" i="1"/>
  <c r="G171" i="1"/>
  <c r="G176" i="1"/>
  <c r="G64" i="1"/>
  <c r="G142" i="1"/>
  <c r="J148" i="1"/>
  <c r="J151" i="1"/>
  <c r="J158" i="1"/>
  <c r="G167" i="1"/>
  <c r="G172" i="1"/>
  <c r="G175" i="1"/>
  <c r="G80" i="1"/>
  <c r="G132" i="1"/>
  <c r="J135" i="1"/>
  <c r="J140" i="1"/>
  <c r="G145" i="1"/>
  <c r="G150" i="1"/>
  <c r="G154" i="1"/>
  <c r="J165" i="1"/>
  <c r="J169" i="1"/>
  <c r="H173" i="1"/>
  <c r="G285" i="1"/>
  <c r="J62" i="1"/>
  <c r="G79" i="1"/>
  <c r="J88" i="1"/>
  <c r="G88" i="1"/>
  <c r="G63" i="1"/>
  <c r="G78" i="1"/>
  <c r="G82" i="1"/>
  <c r="G96" i="1"/>
  <c r="G136" i="1"/>
  <c r="G141" i="1"/>
  <c r="G144" i="1"/>
  <c r="G149" i="1"/>
  <c r="G166" i="1"/>
  <c r="G170" i="1"/>
  <c r="G174" i="1"/>
  <c r="G287" i="1"/>
  <c r="G286" i="1"/>
  <c r="H381" i="1"/>
  <c r="H379" i="1"/>
  <c r="F322" i="1"/>
  <c r="I322" i="1" s="1"/>
  <c r="H393" i="1"/>
  <c r="H354" i="1"/>
  <c r="G354" i="1"/>
  <c r="F440" i="1"/>
  <c r="J440" i="1" s="1"/>
  <c r="F433" i="1"/>
  <c r="J433" i="1" s="1"/>
  <c r="F426" i="1"/>
  <c r="J426" i="1" s="1"/>
  <c r="F410" i="1"/>
  <c r="F358" i="1"/>
  <c r="F428" i="1"/>
  <c r="J428" i="1" l="1"/>
  <c r="I428" i="1"/>
  <c r="G428" i="1"/>
  <c r="H428" i="1" s="1"/>
  <c r="J410" i="1"/>
  <c r="I410" i="1"/>
  <c r="G358" i="1"/>
  <c r="I358" i="1"/>
  <c r="G440" i="1"/>
  <c r="G433" i="1"/>
  <c r="G426" i="1"/>
  <c r="G410" i="1"/>
  <c r="J358" i="1"/>
  <c r="F424" i="1"/>
  <c r="I424" i="1" s="1"/>
  <c r="F297" i="1"/>
  <c r="H297" i="1" s="1"/>
  <c r="F356" i="1"/>
  <c r="H356" i="1" s="1"/>
  <c r="F384" i="1"/>
  <c r="G384" i="1" s="1"/>
  <c r="F435" i="1"/>
  <c r="H384" i="1" l="1"/>
  <c r="I384" i="1"/>
  <c r="J435" i="1"/>
  <c r="I435" i="1"/>
  <c r="H435" i="1"/>
  <c r="G435" i="1"/>
  <c r="J384" i="1"/>
  <c r="J424" i="1"/>
  <c r="H424" i="1"/>
  <c r="G424" i="1"/>
  <c r="G356" i="1"/>
  <c r="F329" i="1"/>
  <c r="I329" i="1" s="1"/>
  <c r="H329" i="1" l="1"/>
  <c r="J329" i="1" s="1"/>
  <c r="G329" i="1"/>
  <c r="F389" i="1"/>
  <c r="H389" i="1" s="1"/>
  <c r="F388" i="1"/>
  <c r="F381" i="1"/>
  <c r="I381" i="1" s="1"/>
  <c r="F445" i="1"/>
  <c r="I445" i="1" s="1"/>
  <c r="F443" i="1"/>
  <c r="I443" i="1" s="1"/>
  <c r="F442" i="1"/>
  <c r="I442" i="1" s="1"/>
  <c r="F441" i="1"/>
  <c r="F438" i="1"/>
  <c r="F437" i="1"/>
  <c r="F436" i="1"/>
  <c r="F431" i="1"/>
  <c r="I431" i="1" s="1"/>
  <c r="F430" i="1"/>
  <c r="I430" i="1" s="1"/>
  <c r="F429" i="1"/>
  <c r="F423" i="1"/>
  <c r="I423" i="1" s="1"/>
  <c r="F420" i="1"/>
  <c r="H420" i="1" s="1"/>
  <c r="F419" i="1"/>
  <c r="F418" i="1"/>
  <c r="F417" i="1"/>
  <c r="F414" i="1"/>
  <c r="G414" i="1" s="1"/>
  <c r="F409" i="1"/>
  <c r="F408" i="1"/>
  <c r="F374" i="1"/>
  <c r="I374" i="1" s="1"/>
  <c r="F373" i="1"/>
  <c r="G373" i="1" s="1"/>
  <c r="F365" i="1"/>
  <c r="I365" i="1" s="1"/>
  <c r="F364" i="1"/>
  <c r="F361" i="1"/>
  <c r="I361" i="1" s="1"/>
  <c r="F360" i="1"/>
  <c r="F362" i="1"/>
  <c r="I362" i="1" s="1"/>
  <c r="F363" i="1"/>
  <c r="G363" i="1" s="1"/>
  <c r="F359" i="1"/>
  <c r="I359" i="1" s="1"/>
  <c r="F357" i="1"/>
  <c r="I357" i="1" s="1"/>
  <c r="H417" i="1" l="1"/>
  <c r="G417" i="1"/>
  <c r="G388" i="1"/>
  <c r="I388" i="1"/>
  <c r="G408" i="1"/>
  <c r="H408" i="1"/>
  <c r="G418" i="1"/>
  <c r="H418" i="1"/>
  <c r="G409" i="1"/>
  <c r="H409" i="1"/>
  <c r="I419" i="1"/>
  <c r="G419" i="1"/>
  <c r="H419" i="1"/>
  <c r="I363" i="1"/>
  <c r="H363" i="1"/>
  <c r="I364" i="1"/>
  <c r="G364" i="1"/>
  <c r="I373" i="1"/>
  <c r="J373" i="1"/>
  <c r="G436" i="1"/>
  <c r="I436" i="1"/>
  <c r="I408" i="1"/>
  <c r="J418" i="1"/>
  <c r="I418" i="1"/>
  <c r="H429" i="1"/>
  <c r="I429" i="1"/>
  <c r="J429" i="1"/>
  <c r="G437" i="1"/>
  <c r="I437" i="1"/>
  <c r="I389" i="1"/>
  <c r="J374" i="1"/>
  <c r="J417" i="1"/>
  <c r="I417" i="1"/>
  <c r="G438" i="1"/>
  <c r="I438" i="1"/>
  <c r="J357" i="1"/>
  <c r="J360" i="1"/>
  <c r="I360" i="1"/>
  <c r="H414" i="1"/>
  <c r="J414" i="1"/>
  <c r="I414" i="1"/>
  <c r="I420" i="1"/>
  <c r="I441" i="1"/>
  <c r="G441" i="1"/>
  <c r="J381" i="1"/>
  <c r="J388" i="1"/>
  <c r="J441" i="1"/>
  <c r="J442" i="1"/>
  <c r="G442" i="1"/>
  <c r="J363" i="1"/>
  <c r="J364" i="1"/>
  <c r="J443" i="1"/>
  <c r="H443" i="1"/>
  <c r="G443" i="1"/>
  <c r="J362" i="1"/>
  <c r="G362" i="1"/>
  <c r="J365" i="1"/>
  <c r="G365" i="1"/>
  <c r="H430" i="1"/>
  <c r="J430" i="1"/>
  <c r="H445" i="1"/>
  <c r="G445" i="1"/>
  <c r="H431" i="1"/>
  <c r="J431" i="1"/>
  <c r="J359" i="1"/>
  <c r="G359" i="1"/>
  <c r="J361" i="1"/>
  <c r="G361" i="1"/>
  <c r="J408" i="1"/>
  <c r="H437" i="1"/>
  <c r="J437" i="1"/>
  <c r="J419" i="1"/>
  <c r="H438" i="1"/>
  <c r="J438" i="1"/>
  <c r="J409" i="1"/>
  <c r="G420" i="1"/>
  <c r="J420" i="1"/>
  <c r="G423" i="1"/>
  <c r="H423" i="1" s="1"/>
  <c r="J423" i="1"/>
  <c r="H436" i="1"/>
  <c r="J436" i="1"/>
  <c r="J445" i="1" l="1"/>
  <c r="F401" i="1"/>
  <c r="F400" i="1"/>
  <c r="J293" i="1"/>
  <c r="G293" i="1"/>
  <c r="J292" i="1"/>
  <c r="G292" i="1"/>
  <c r="J291" i="1"/>
  <c r="G291" i="1"/>
  <c r="G294" i="1"/>
  <c r="J294" i="1"/>
  <c r="G296" i="1"/>
  <c r="J296" i="1"/>
  <c r="F298" i="1"/>
  <c r="H298" i="1" s="1"/>
  <c r="F299" i="1"/>
  <c r="H299" i="1" s="1"/>
  <c r="F300" i="1"/>
  <c r="F301" i="1"/>
  <c r="G301" i="1" s="1"/>
  <c r="G302" i="1"/>
  <c r="J302" i="1"/>
  <c r="G303" i="1"/>
  <c r="J303" i="1"/>
  <c r="F304" i="1"/>
  <c r="J389" i="1"/>
  <c r="J450" i="1"/>
  <c r="G450" i="1"/>
  <c r="F452" i="1"/>
  <c r="F451" i="1"/>
  <c r="F449" i="1"/>
  <c r="F448" i="1"/>
  <c r="I448" i="1" s="1"/>
  <c r="F407" i="1"/>
  <c r="F406" i="1"/>
  <c r="F404" i="1"/>
  <c r="F403" i="1"/>
  <c r="F402" i="1"/>
  <c r="F399" i="1"/>
  <c r="F398" i="1"/>
  <c r="F397" i="1"/>
  <c r="F396" i="1"/>
  <c r="J394" i="1"/>
  <c r="G394" i="1"/>
  <c r="F370" i="1"/>
  <c r="F369" i="1"/>
  <c r="I369" i="1" s="1"/>
  <c r="F368" i="1"/>
  <c r="I368" i="1" s="1"/>
  <c r="F380" i="1"/>
  <c r="I380" i="1" s="1"/>
  <c r="F379" i="1"/>
  <c r="I379" i="1" s="1"/>
  <c r="F378" i="1"/>
  <c r="I378" i="1" s="1"/>
  <c r="F375" i="1"/>
  <c r="F350" i="1"/>
  <c r="I350" i="1" s="1"/>
  <c r="F349" i="1"/>
  <c r="I349" i="1" s="1"/>
  <c r="F348" i="1"/>
  <c r="I348" i="1" s="1"/>
  <c r="F347" i="1"/>
  <c r="I347" i="1" s="1"/>
  <c r="F346" i="1"/>
  <c r="I346" i="1" s="1"/>
  <c r="F345" i="1"/>
  <c r="I345" i="1" s="1"/>
  <c r="F344" i="1"/>
  <c r="I344" i="1" s="1"/>
  <c r="F343" i="1"/>
  <c r="I343" i="1" s="1"/>
  <c r="F342" i="1"/>
  <c r="I342" i="1" s="1"/>
  <c r="F341" i="1"/>
  <c r="J339" i="1"/>
  <c r="G339" i="1"/>
  <c r="F337" i="1"/>
  <c r="I337" i="1" s="1"/>
  <c r="F336" i="1"/>
  <c r="I336" i="1" s="1"/>
  <c r="F335" i="1"/>
  <c r="I335" i="1" s="1"/>
  <c r="F334" i="1"/>
  <c r="I334" i="1" s="1"/>
  <c r="F333" i="1"/>
  <c r="I333" i="1" s="1"/>
  <c r="F328" i="1"/>
  <c r="I328" i="1" s="1"/>
  <c r="F327" i="1"/>
  <c r="I327" i="1" s="1"/>
  <c r="F324" i="1"/>
  <c r="I324" i="1" s="1"/>
  <c r="F323" i="1"/>
  <c r="I323" i="1" s="1"/>
  <c r="J320" i="1"/>
  <c r="J318" i="1"/>
  <c r="G318" i="1"/>
  <c r="F308" i="1"/>
  <c r="F316" i="1"/>
  <c r="I316" i="1" s="1"/>
  <c r="F315" i="1"/>
  <c r="I315" i="1" s="1"/>
  <c r="F312" i="1"/>
  <c r="I312" i="1" s="1"/>
  <c r="F311" i="1"/>
  <c r="I311" i="1" s="1"/>
  <c r="G310" i="1"/>
  <c r="F306" i="1"/>
  <c r="F305" i="1"/>
  <c r="I305" i="1" s="1"/>
  <c r="G406" i="1" l="1"/>
  <c r="H406" i="1" s="1"/>
  <c r="I406" i="1"/>
  <c r="H400" i="1"/>
  <c r="G400" i="1"/>
  <c r="I400" i="1"/>
  <c r="I402" i="1"/>
  <c r="G402" i="1"/>
  <c r="H402" i="1" s="1"/>
  <c r="G397" i="1"/>
  <c r="H397" i="1"/>
  <c r="I397" i="1"/>
  <c r="J395" i="1"/>
  <c r="G375" i="1"/>
  <c r="H375" i="1" s="1"/>
  <c r="I375" i="1"/>
  <c r="J368" i="1"/>
  <c r="J398" i="1"/>
  <c r="I398" i="1"/>
  <c r="J404" i="1"/>
  <c r="I404" i="1"/>
  <c r="J449" i="1"/>
  <c r="I449" i="1"/>
  <c r="H300" i="1"/>
  <c r="I300" i="1"/>
  <c r="G306" i="1"/>
  <c r="I306" i="1"/>
  <c r="J369" i="1"/>
  <c r="J399" i="1"/>
  <c r="I399" i="1"/>
  <c r="J451" i="1"/>
  <c r="I451" i="1"/>
  <c r="H370" i="1"/>
  <c r="I370" i="1"/>
  <c r="J396" i="1"/>
  <c r="I396" i="1"/>
  <c r="J402" i="1"/>
  <c r="J407" i="1"/>
  <c r="I407" i="1"/>
  <c r="J452" i="1"/>
  <c r="I452" i="1"/>
  <c r="J401" i="1"/>
  <c r="I401" i="1"/>
  <c r="J380" i="1"/>
  <c r="G403" i="1"/>
  <c r="I403" i="1"/>
  <c r="G448" i="1"/>
  <c r="H448" i="1"/>
  <c r="J327" i="1"/>
  <c r="J323" i="1"/>
  <c r="J324" i="1"/>
  <c r="G370" i="1"/>
  <c r="J370" i="1"/>
  <c r="J321" i="1"/>
  <c r="J322" i="1"/>
  <c r="J334" i="1"/>
  <c r="G334" i="1"/>
  <c r="H334" i="1" s="1"/>
  <c r="G401" i="1"/>
  <c r="H401" i="1" s="1"/>
  <c r="J400" i="1"/>
  <c r="J301" i="1"/>
  <c r="G389" i="1"/>
  <c r="J448" i="1"/>
  <c r="G452" i="1"/>
  <c r="H452" i="1" s="1"/>
  <c r="G451" i="1"/>
  <c r="H451" i="1" s="1"/>
  <c r="G449" i="1"/>
  <c r="H449" i="1" s="1"/>
  <c r="J397" i="1"/>
  <c r="J406" i="1"/>
  <c r="J403" i="1"/>
  <c r="G399" i="1"/>
  <c r="H399" i="1" s="1"/>
  <c r="G398" i="1"/>
  <c r="H398" i="1" s="1"/>
  <c r="G404" i="1"/>
  <c r="H404" i="1" s="1"/>
  <c r="G407" i="1"/>
  <c r="H407" i="1" s="1"/>
  <c r="G396" i="1"/>
  <c r="H396" i="1" s="1"/>
  <c r="G380" i="1"/>
  <c r="H380" i="1" s="1"/>
  <c r="J375" i="1"/>
  <c r="G320" i="1"/>
  <c r="H320" i="1" s="1"/>
</calcChain>
</file>

<file path=xl/sharedStrings.xml><?xml version="1.0" encoding="utf-8"?>
<sst xmlns="http://schemas.openxmlformats.org/spreadsheetml/2006/main" count="2853" uniqueCount="1652">
  <si>
    <t>label</t>
  </si>
  <si>
    <t>name</t>
  </si>
  <si>
    <t>note</t>
  </si>
  <si>
    <t>select_one yesno</t>
  </si>
  <si>
    <t>food7</t>
  </si>
  <si>
    <t xml:space="preserve">Au cours des 12 derniers mois, est-ce que vous ou d'autres membres de votre ménage &lt;strong&gt; avez eu faim mais vous n’avez pas mangé &lt;/strong&gt; parce qu’il n’y avait pas assez d’argent ou d’autres ressources pour vous procurer à manger? </t>
  </si>
  <si>
    <t>6.07      Au cours des 12 derniers mois, est-ce que vous ou d'autres membres de votre ménage &lt;strong&gt; avez eu faim mais vous n’avez pas mangé &lt;/strong&gt; parce qu’il n’y avait pas assez d’argent ou d’autres ressources pour vous procurer à manger?      &lt;br&gt; &lt;br&gt;   &lt;b&gt; Handu way cindi hinka bandey wo ra, ni wala ni almayaalo ra boro yaà haray zama se I sinda nooru kaà ga àwaari day ?  &lt;/b&gt;</t>
  </si>
  <si>
    <t>6.07     Au cours des 12 derniers mois, est-ce que vous ou d'autres membres de votre ménage &lt;strong&gt; avez eu faim mais vous n’avez pas mangé &lt;/strong&gt; parce qu’il n’y avait pas assez d’argent ou d’autres ressources pour vous procurer à manger?      &lt;br&gt; &lt;br&gt;   &lt;b&gt;Cikin watanni goma sha biyu da suka wuce,  ku ko  wani da ga cikin gidan ku, kun ji yinwa amma ba ku samu cin abinci ba, don ƙaramcin halin sayen abincin?&lt;/b&gt;</t>
  </si>
  <si>
    <t>yes</t>
  </si>
  <si>
    <t>type</t>
  </si>
  <si>
    <t>question</t>
  </si>
  <si>
    <t>question_number</t>
  </si>
  <si>
    <t>question_prefix</t>
  </si>
  <si>
    <t>label::francais</t>
  </si>
  <si>
    <t>label::francais_djerma</t>
  </si>
  <si>
    <t>hint</t>
  </si>
  <si>
    <t>default</t>
  </si>
  <si>
    <t>appearance</t>
  </si>
  <si>
    <t>constraint</t>
  </si>
  <si>
    <t>constraint message</t>
  </si>
  <si>
    <t>relevance</t>
  </si>
  <si>
    <t>disabled</t>
  </si>
  <si>
    <t>required</t>
  </si>
  <si>
    <t>required message</t>
  </si>
  <si>
    <t>read only</t>
  </si>
  <si>
    <t>calculation</t>
  </si>
  <si>
    <t>repeat_count</t>
  </si>
  <si>
    <t>choice_filter</t>
  </si>
  <si>
    <t>select_one foodsecurityfrequency</t>
  </si>
  <si>
    <t>food7b</t>
  </si>
  <si>
    <t>Au cours des &lt;strong&gt; 12 derniers mois&lt;/strong&gt;, est-il souvent arrivé que vous ou d'autres membres du ménage ayez faim mais que vous n'avez pas mangé parce qu'il n'y avait pas suffisament d'argent ou de ressources pour la nourriture?
Cela est- il arrivé &lt;strong&gt; une ou deux fois, pendant quelques mois mais pas tous les mois, ou presque tous les mois&lt;/strong&gt; ?</t>
  </si>
  <si>
    <t>6.07b      Au cours des &lt;strong&gt; 12 derniers mois&lt;/strong&gt;, est-il souvent arrivé que vous ou d'autres membres du ménage ayez faim mais que vous n'avez pas mangé parce qu'il n'y avait pas suffisament d'argent ou de ressources pour la nourriture?              &lt;br&gt; &lt;br&gt; Cela est- il arrivé &lt;strong&gt; une ou deux fois, pendant quelques mois mais pas tous les mois, ou presque tous les mois&lt;/strong&gt; ?    &lt;b&gt;  Handu way cindi hinka bandey wo ra, ni wala ni almayaalo ra boro yaà, mana àwa zama se i sinda nooro kaà ga àwaari da ? A te sorro fo wala ihinka handu bandey wo, wala handey kulu ra ? &lt;/b&gt;</t>
  </si>
  <si>
    <t>6.07b    Au cours des &lt;strong&gt; 12 derniers mois&lt;/strong&gt;, est-il souvent arrivé que vous ou d'autres membres du ménage ayez faim mais que vous n'avez pas mangé parce qu'il n'y avait pas suffisament d'argent ou de ressources pour la nourriture?
Cela est- il arrivé &lt;strong&gt; une ou deux fois, pendant quelques mois mais pas tous les mois, ou presque tous les mois&lt;/strong&gt; ?     &lt;br&gt; &lt;br&gt;   &lt;b&gt;Sau nawa wannan ya faru? sau ɗaya ko sau biyu? a cikin wasu watanni ne amma ba dukkan watanni ba ne ko kuwa yawancin watnni ne ? &lt;/b&gt;</t>
  </si>
  <si>
    <t>${food7} = 1</t>
  </si>
  <si>
    <t>food8</t>
  </si>
  <si>
    <t>Au cours des 12 derniers mois, est-ce que vous ou d'autres membres de votre ménage avez &lt;strong&gt; passé toute une journée sans manger &lt;/strong&gt;par manque d’argent ou d’autres ressources?</t>
  </si>
  <si>
    <t>6.08      Au cours des 12 derniers mois, est-ce que vous ou d'autres membres de votre ménage avez &lt;strong&gt; passé toute une journée sans manger &lt;/strong&gt;par manque d’argent ou d’autres ressources?     &lt;br&gt; &lt;br&gt;   &lt;b&gt;Handu way cindi hinka bandey wo ni wala ni almayaako ra boro yaà te zaari fo kaà I mana àwa nooru jaàay se ?  &lt;/b&gt;</t>
  </si>
  <si>
    <t>6.08    Au cours des 12 derniers mois, est-ce que vous ou d'autres membres de votre ménage avez &lt;strong&gt; passé toute une journée sans manger &lt;/strong&gt;par manque d’argent ou d’autres ressources?     &lt;br&gt; &lt;br&gt;   &lt;b&gt; Cikin watanni goma sha biyu da suka wuce, ku ko  wani daga cikin gidan ku, ya wuni bai ci abinci sam sam ba don ƙaramcin halin sayen abincin?&lt;/b&gt;</t>
  </si>
  <si>
    <t>food8b</t>
  </si>
  <si>
    <t>Au cours des &lt;strong&gt;12 derniers mois&lt;/strong&gt;, est-il souvent arrivé que vous ou d'autres membres de votre ménage ayez passé toute une journée sans manger par manque d’argent ou d’autres ressources? 
Cela est- il arrivé &lt;strong&gt;une ou deux fois, pendant quelques mois mais pas tous les mois, ou presque tous les mois&lt;/strong&gt;?</t>
  </si>
  <si>
    <t>6.08b      Au cours des &lt;strong&gt;12 derniers mois&lt;/strong&gt;, est-il souvent arrivé que vous ou d'autres membres de votre ménage ayez passé toute une journée sans manger par manque d’argent ou d’autres ressources?  &lt;br&gt; &lt;br&gt; Cela est- il arrivé &lt;strong&gt;une ou deux fois, pendant quelques mois mais pas tous les mois, ou presque tous les mois&lt;/strong&gt;?     &lt;br&gt; &lt;br&gt;  Handu way cindi hinka bandey wo, alwaati te kaà ni almayaalo mana àwa zaari ra, nooru jaàay se ? 
Sorro fo wala ihinka no a te handu bandey wo ra wala handey kulu ra.</t>
  </si>
  <si>
    <t>6.08b    Au cours des &lt;strong&gt;12 derniers mois&lt;/strong&gt;, est-il souvent arrivé que vous ou d'autres membres de votre ménage ayez passé toute une journée sans manger par manque d’argent ou d’autres ressources? 
Cela est- il arrivé &lt;strong&gt;une ou deux fois, pendant quelques mois mais pas tous les mois, ou presque tous les mois&lt;/strong&gt;?     &lt;br&gt; &lt;br&gt;   &lt;b&gt;Sau nawa wannan ya faru, sau ɗaya ko sau biyu, a cikin wasu watanni ne amma ba dukkan watanni ba ne ko kuwa yawancin watanni ne ?&lt;/b&gt;</t>
  </si>
  <si>
    <t>${food8} = 1</t>
  </si>
  <si>
    <t>no</t>
  </si>
  <si>
    <t xml:space="preserve">integer </t>
  </si>
  <si>
    <t>div_veg</t>
  </si>
  <si>
    <t xml:space="preserve">.&gt;=0 and .&lt;=7 </t>
  </si>
  <si>
    <t>div_meat</t>
  </si>
  <si>
    <t>begin group</t>
  </si>
  <si>
    <t>SECTION_na</t>
  </si>
  <si>
    <t>calculate_here</t>
  </si>
  <si>
    <t>start_na</t>
  </si>
  <si>
    <t>once(format-date-time(now(), '%Y-%b-%e %H:%M:%S'))</t>
  </si>
  <si>
    <t>g_bus_intro</t>
  </si>
  <si>
    <t>field-list</t>
  </si>
  <si>
    <t>integer</t>
  </si>
  <si>
    <t>bus1_food</t>
  </si>
  <si>
    <t xml:space="preserve">. &gt;=0 and . &lt;=6 </t>
  </si>
  <si>
    <t>bus1_art</t>
  </si>
  <si>
    <t>bus1_extra</t>
  </si>
  <si>
    <t xml:space="preserve">Y a t-il d'autres activités que vous n'avez pas encore mentionné? 
&lt;br&gt; &lt;br&gt;
&lt;b&gt; Combien de ces activités ? &lt;/b&gt; </t>
  </si>
  <si>
    <t xml:space="preserve">end group </t>
  </si>
  <si>
    <t>bus1_food_pos</t>
  </si>
  <si>
    <t>if(${bus1_food} = 0, "", 
if(${bus1_food} = 1, "1", 
if(${bus1_food} = 2, "1 1", 
if(${bus1_food} = 3, "1 1 1",
if(${bus1_food} = 4, "1 1 1 1",
if(${bus1_food}=5, "1 1 1 1 1", "" )) )) ) )</t>
  </si>
  <si>
    <t>bus1_art_pos</t>
  </si>
  <si>
    <t>if(${bus1_art} = 0, "", 
if(${bus1_art} = 1, "8", 
if(${bus1_art} = 2, "8 8", 
if(${bus1_art} = 3, "8 8 8",
if(${bus1_art} = 4, "8 8 8 8",
if(${bus1_art}=5, "8 8 8 8 8", "" )) )) ) )</t>
  </si>
  <si>
    <t>bus1_extra_pos</t>
  </si>
  <si>
    <t>if(${bus1_extra} = 0, "", 
if(${bus1_extra} = 1, "9", 
if(${bus1_extra} = 2, "9 9", 
if(${bus1_extra} = 3, "9 9 9",
if(${bus1_extra} = 4, "9 9 9 9",
if(${bus1_extra}=5, "9 9 9 9 9", "" )) )) ) )</t>
  </si>
  <si>
    <t xml:space="preserve">calculate </t>
  </si>
  <si>
    <t>bus_def_type_list</t>
  </si>
  <si>
    <t xml:space="preserve">begin group </t>
  </si>
  <si>
    <t>g_act_list</t>
  </si>
  <si>
    <t xml:space="preserve">field-list </t>
  </si>
  <si>
    <t>calculate</t>
  </si>
  <si>
    <t xml:space="preserve">act_n </t>
  </si>
  <si>
    <t xml:space="preserve">text </t>
  </si>
  <si>
    <t>activity1</t>
  </si>
  <si>
    <t>select_one act_type</t>
  </si>
  <si>
    <t>activity1_type</t>
  </si>
  <si>
    <t>activity2</t>
  </si>
  <si>
    <t>activity2_type</t>
  </si>
  <si>
    <t>activity3</t>
  </si>
  <si>
    <t>activity3_type</t>
  </si>
  <si>
    <t>activity4</t>
  </si>
  <si>
    <t>activity4_type</t>
  </si>
  <si>
    <t>end group</t>
  </si>
  <si>
    <t xml:space="preserve"> select_multiple activitylist</t>
  </si>
  <si>
    <t>show_allactivity</t>
  </si>
  <si>
    <t xml:space="preserve">Rien à selecionner. </t>
  </si>
  <si>
    <t xml:space="preserve">${act_n} &gt; 0 </t>
  </si>
  <si>
    <t>minimal</t>
  </si>
  <si>
    <t xml:space="preserve">once(selected-at(${bus_def_type_list}, 0)) </t>
  </si>
  <si>
    <t xml:space="preserve">filter &gt; 0 </t>
  </si>
  <si>
    <t xml:space="preserve">${act_n} &gt; 1 </t>
  </si>
  <si>
    <t xml:space="preserve">once(selected-at(${bus_def_type_list}, 1)) </t>
  </si>
  <si>
    <t xml:space="preserve">${act_n} &gt; 2 </t>
  </si>
  <si>
    <t xml:space="preserve">once(selected-at(${bus_def_type_list}, 2)) </t>
  </si>
  <si>
    <t>${act_n} &gt;3</t>
  </si>
  <si>
    <t xml:space="preserve">once(selected-at(${bus_def_type_list}, 3)) </t>
  </si>
  <si>
    <t>select_one fundprobability</t>
  </si>
  <si>
    <t>accesstofunds</t>
  </si>
  <si>
    <t xml:space="preserve">Lire les réponses. </t>
  </si>
  <si>
    <t>SECTION_act_prin</t>
  </si>
  <si>
    <t>select_one activitylist</t>
  </si>
  <si>
    <t>act_main</t>
  </si>
  <si>
    <t xml:space="preserve">Quelle est votre activité génératrice de revenu principale ? </t>
  </si>
  <si>
    <t>P.1</t>
  </si>
  <si>
    <t xml:space="preserve">Si l’enquêté a plusieurs activités à son propre compte, poser les questions sur sa principale activité, celle qui génère le plus de revenus </t>
  </si>
  <si>
    <t>note_pract</t>
  </si>
  <si>
    <t xml:space="preserve">Je vais vous poser quelques questions sur vos pratiques de gestion de cette activité. </t>
  </si>
  <si>
    <t>act_main_name</t>
  </si>
  <si>
    <t>jr:choice-name(${act_main}, '${act_main}')</t>
  </si>
  <si>
    <t>s_p1</t>
  </si>
  <si>
    <t xml:space="preserve">${act_main_name} </t>
  </si>
  <si>
    <t>select_one act_joint</t>
  </si>
  <si>
    <t>act_main_joint</t>
  </si>
  <si>
    <t>P.3</t>
  </si>
  <si>
    <t>act_sep</t>
  </si>
  <si>
    <t>Vos propres fonds et les fonds de votre activité  sont-ils conservés séparément ?</t>
  </si>
  <si>
    <t>P.4</t>
  </si>
  <si>
    <t xml:space="preserve">reg_d </t>
  </si>
  <si>
    <t>Tenez-vous un registre pour votre activité, c'est-à-dire un document (cahier, bloc-notes, fichier…) dans lequel vous enregistrez les achats ou ventes, les crédits, créances ou dettes… ?</t>
  </si>
  <si>
    <t>P.5</t>
  </si>
  <si>
    <t xml:space="preserve">select_one yesno </t>
  </si>
  <si>
    <t>prac_best_know</t>
  </si>
  <si>
    <t>Savez-vous quels sont les biens ou services qui vous rapportent le plus de profit en cas de vente ?</t>
  </si>
  <si>
    <t>prac_sup_neg</t>
  </si>
  <si>
    <t>stock_lack</t>
  </si>
  <si>
    <t>Au cours des 3 derniers mois, avez-vous eu des insuffisances de stock ou d’intrants ?</t>
  </si>
  <si>
    <t xml:space="preserve">.&gt;= 0 </t>
  </si>
  <si>
    <t xml:space="preserve">select_one currency </t>
  </si>
  <si>
    <t xml:space="preserve">Monnaie : </t>
  </si>
  <si>
    <t>decimal</t>
  </si>
  <si>
    <t>end repeat</t>
  </si>
  <si>
    <t>begin repeat</t>
  </si>
  <si>
    <t>index()</t>
  </si>
  <si>
    <t>start_stairs1</t>
  </si>
  <si>
    <t>gp_stair1</t>
  </si>
  <si>
    <t xml:space="preserve">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t>
  </si>
  <si>
    <t>10_2</t>
  </si>
  <si>
    <t xml:space="preserve">10_2   Yanzu zan muku tambayoyi bisa matsayin mutane a cikin al’ummarku. &lt;br&gt; &lt;br&gt;
A ƙololon/saman kurangar za’a samun waɗanda suka hi sauran mutanen hali, da tarbiya(ilimi/karatu) da kuma ayyuka masu daraja(ka nuna). A ƙasa za’a samu waɗanda suke da ƙananan matsayi, masu kuɗi kaɗan, masu ƙaramcin tarbiya(karatu/ilimi) masu ayyuka marasa daraja ko basu da aikin ma sam sam. &lt;br&gt; &lt;br&gt; 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t>
  </si>
  <si>
    <t>select_one stairs</t>
  </si>
  <si>
    <t>stair_status_today</t>
  </si>
  <si>
    <t xml:space="preserve">Et vous, pouvez-vous me pointer sur quelle marche de l’escalier vous êtes ces jours-ci ? </t>
  </si>
  <si>
    <t>10_2.1</t>
  </si>
  <si>
    <t>10_2.1 Et vous, pouvez-vous me pointer sur quelle marche de l’escalier vous êtes ces jours-ci ? &lt;br&gt; &lt;br&gt; Ni ga hin ga ci nangu kaà cine no ni go ga ni boà laasaabu nduààa baafuna ra ?</t>
  </si>
  <si>
    <t xml:space="preserve">10_2.1  To ku, za ku iya nuna mini matsayin ku a wannan kulangar cikin kwanakin nan? &lt;br&gt; &lt;br&gt;  Et vous, pouvez-vous me pointer sur quelle marche de l’escalier vous êtes ces jours-ci ? </t>
  </si>
  <si>
    <t xml:space="preserve">select_one stairs </t>
  </si>
  <si>
    <t>stair_status_future</t>
  </si>
  <si>
    <t xml:space="preserve">Dans deux ans, pensez-vous que votre position va monter, descendre, ou rester la même? 
&lt;br&gt; &lt;br&gt; 
Sur quelle marche serez-vous dans deux ans? </t>
  </si>
  <si>
    <t>10_2.2</t>
  </si>
  <si>
    <t xml:space="preserve">10_2.2 Dans deux ans, pensez-vous que votre position va monter, descendre, ou rester la même? 
&lt;br&gt; &lt;br&gt; 
Sur quelle marche serez-vous dans deux ans? &lt;br&gt; &lt;br&gt;  Ni diiyaào ga, ne nda jiiri hinka, ni baafuna ga boori, booro ga zabu wala hari kulu si barmay a ga ? </t>
  </si>
  <si>
    <t xml:space="preserve">10_2.2 Cikin shekaru biyu masu zuwa, ku na ganin matsayinku za ta yi sama, ko za ta sabko ko kuwa ta tsaya ayande takeyanzu?  &lt;br&gt; &lt;br&gt;
Wane matsayi za ku koma cikin shekara biyu? &lt;br&gt; &lt;br&gt;  Dans deux ans, pensez-vous que votre position va monter, descendre, ou rester la même? 
&lt;br&gt; &lt;br&gt; 
Sur quelle marche serez-vous dans deux ans? </t>
  </si>
  <si>
    <t>start_stairs2</t>
  </si>
  <si>
    <t>gp_stair2</t>
  </si>
  <si>
    <t>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t>
  </si>
  <si>
    <t>10_3</t>
  </si>
  <si>
    <t>10_3 &lt;br&gt; &lt;br&gt; 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 &lt;br&gt; &lt;br&gt;  Na gode. Yanzu, kulangan ya na nuna in ka gamsu da rauwar da ka ke yi cikin kwanan nan. Sama yana nuna kyaukywar rayuwa mai yiwuwaagare ku, wanda a ciki halin da ku ke ciki ya na da daɗi. Ƙasa ya na nuna mummunar rayuwa mai yiwuwa a gare ku, wanda a ciki hali rayuwar ba yanda ku ke so ba ne.  &lt;br&gt; &lt;br&gt;
Idan ku ka nuna saman kulangar kun gamsu da rayuwar ku, amma in ku ka nuna daga ƙasa ƙasa ba ku gamsu ba da rayuwar da ku ke yi ba.</t>
  </si>
  <si>
    <t>stair_satis_today</t>
  </si>
  <si>
    <t>10_3.1</t>
  </si>
  <si>
    <t xml:space="preserve">10_3.1 Et vous, pouvez-vous me pointer sur quelle marche de l’escalier vous êtes ces jours-ci ? &lt;br&gt; &lt;br&gt; Jirbi bandey wo, kaarimo dake fo boà no ni go ? </t>
  </si>
  <si>
    <t>10_3.1 &lt;br&gt; &lt;br&gt;  Et vous, pouvez-vous me pointer sur quelle marche de l’escalier vous êtes ces jours-ci ? &lt;br&gt; &lt;br&gt; To ko za ku iya nuna inda ni nike a bisa a wannan kulangar cikin wannan kwanakin?</t>
  </si>
  <si>
    <t xml:space="preserve"> </t>
  </si>
  <si>
    <t>gp_stair4</t>
  </si>
  <si>
    <t/>
  </si>
  <si>
    <t>stair_good_note</t>
  </si>
  <si>
    <t>Merci. Maintenant, l’escalier représente à quel point vous êtes &lt;strong&gt;une personne avec de bonnes qualités&lt;/strong&gt;. &lt;br&gt; &lt;br&gt; Il y a des gens qui ne sont pas de bonnes personnes et qui n’ont pas un bon comportement (pointer le bas). &lt;br&gt; &lt;br&gt; Mais il y a aussi des gens qui ont beaucoup de bonnes qualités et qui ont un bon comportement (pointer le haut).</t>
  </si>
  <si>
    <t>10_4</t>
  </si>
  <si>
    <t>10_4  Na gode. Yanzu, kuma kulangar ta na nuna  kirkin halayen ku a cikin mutane.&lt;br&gt; &lt;br&gt;
Akoi mutanen da ba su da kirki  kuma ba su da kyawawan halaye . Amma kuma akoi mutanen kirki wanda suke da kyawawan halaye&lt;br&gt; &lt;br&gt; &lt;br&gt; &lt;br&gt; Merci. Maintenant, l’escalier représente à quel point vous êtes &lt;strong&gt;une personne avec de bonnes qualités&lt;/strong&gt;. &lt;br&gt; &lt;br&gt; Il y a des gens qui ne sont pas de bonnes personnes et qui n’ont pas un bon comportement (pointer le bas). &lt;br&gt; &lt;br&gt; Mais il y a aussi des gens qui ont beaucoup de bonnes qualités et qui ont un bon comportement (pointer le haut).</t>
  </si>
  <si>
    <t>stair_good_today</t>
  </si>
  <si>
    <t>Pouvez-vous me pointer sur quelle marche de l’escalier vous êtes?</t>
  </si>
  <si>
    <t>10_4.1</t>
  </si>
  <si>
    <t xml:space="preserve">10_4.1 Pouvez-vous me pointer sur quelle marche de l’escalier vous êtes?&lt;br&gt; &lt;br&gt;Ni ga hin ga ci seelo gagari kaà boà ni go ? </t>
  </si>
  <si>
    <t>10_4.1  Na gode. Yanzu, kuma kulangar ta na nuna  kirkin halayen ku a cikin mutane.&lt;br&gt; &lt;br&gt;
Akoi mutanen da ba su da kirki  kuma ba su da kyawawan halaye . Amma kuma akoi mutanen kirki wanda suke da kyawawan halaye&lt;br&gt; &lt;br&gt; &lt;br&gt; &lt;br&gt;  Pouvez-vous me pointer sur quelle marche de l’escalier vous êtes?</t>
  </si>
  <si>
    <t>gp_stair6</t>
  </si>
  <si>
    <t>Maintenant, l’escalier représente à quel point vous êtes &lt;strong&gt;une personne respectée dans la communauté. &lt;/strong&gt; &lt;br&gt; &lt;br&gt; En  haut (pointer) il y a les personnes les plus respectées, comme le chef du village et les chefs religieux, et en  bas (pointer) il y a les personnes les moins respectées, comme les exclus.</t>
  </si>
  <si>
    <t>10_6</t>
  </si>
  <si>
    <t>10_6  Yanzu, kuma kurangar ta na nuna yanda ku ke da daraja da kima a cikin al’ummar ku.&lt;br&gt; &lt;br&gt;
A sama (kanuna) Akoi mutane masu daraja da kima kamar masu gari, shuwagabannin addini. A ƙasa kuma(ka nuna) akoi wanda ba su da daraja dayawa kamar korarru. &lt;br&gt; &lt;br&gt;  Maintenant, l’escalier représente à quel point vous êtes &lt;strong&gt;une personne respectée dans la communauté. &lt;/strong&gt; &lt;br&gt; &lt;br&gt; En  haut (pointer) il y a les personnes les plus respectées, comme le chef du village et les chefs religieux, et en  bas (pointer) il y a les personnes les moins respectées, comme les exclus.</t>
  </si>
  <si>
    <t>stair_respect_new</t>
  </si>
  <si>
    <t xml:space="preserve">Pouvez-vous me pointer sur quelle marche de l’escalier vous êtes ces jours-ci? </t>
  </si>
  <si>
    <t>10_6.1</t>
  </si>
  <si>
    <t xml:space="preserve">10_6.1 Pouvez-vous me pointer sur quelle marche de l’escalier vous êtes ces jours-ci? &lt;br&gt; &lt;br&gt; Seelo gagani fo boà no ni go jirbey wo ra ? </t>
  </si>
  <si>
    <t xml:space="preserve">10_6.1 Ko ku na iya nuna mini bisa wane matsayi ku ke cikin wannan kwanakin &lt;br&gt; &lt;br&gt;  Pouvez-vous me pointer sur quelle marche de l’escalier vous êtes ces jours-ci? </t>
  </si>
  <si>
    <t>stairs_peace</t>
  </si>
  <si>
    <t>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t>
  </si>
  <si>
    <t>start_agrees</t>
  </si>
  <si>
    <t xml:space="preserve">&lt;i&gt;AGENT ENQUETEUR : S’assurer que le répondant est toujours seul pour cette section.&lt;/i&gt;   &lt;br&gt; &lt;br&gt;
Dites : je vais maintenant vous proposer une série d'affirmation et vous devrez me dire si vous êtes d'accord ou non avec celles-ci. </t>
  </si>
  <si>
    <t xml:space="preserve">
&lt;i&gt;AGENT ENQUETEUR : Veuillez changer la langue sur les parametres de SurveyCTO (coin supérieur droit - 
3 petits carrés). La langue par défaut est Haoussa. &lt;/i&gt; </t>
  </si>
  <si>
    <t>Changer de langue si la langue par défaut n'est la langue de l'entretien</t>
  </si>
  <si>
    <t>select_one agree4</t>
  </si>
  <si>
    <t>gse1</t>
  </si>
  <si>
    <t>gse2</t>
  </si>
  <si>
    <t>10_8.1_fu</t>
  </si>
  <si>
    <t>gse3</t>
  </si>
  <si>
    <t>10_8.2</t>
  </si>
  <si>
    <t>gse4</t>
  </si>
  <si>
    <t>10_8.3</t>
  </si>
  <si>
    <t>gse7</t>
  </si>
  <si>
    <t xml:space="preserve">Vous pouvez rester calme lorsque vous êtes confrontée à des difficultés car vous avez les capacités de vous adapter.  &lt;br&gt; &lt;br&gt;
Etes-vous d’accord? 
</t>
  </si>
  <si>
    <t>10_8.4</t>
  </si>
  <si>
    <t>gse8</t>
  </si>
  <si>
    <t>gse9</t>
  </si>
  <si>
    <t>ros4</t>
  </si>
  <si>
    <t xml:space="preserve">Vous êtes capable de faire les choses aussi bien que la plupart des gens.  
&lt;br&gt; &lt;br&gt;
Etes-vous d’accord? </t>
  </si>
  <si>
    <t>10_9.1</t>
  </si>
  <si>
    <t>select_one agree4god</t>
  </si>
  <si>
    <t>destiny</t>
  </si>
  <si>
    <t>god_bless</t>
  </si>
  <si>
    <t>ce3_new</t>
  </si>
  <si>
    <t>worktogether_new</t>
  </si>
  <si>
    <t>scs3_new</t>
  </si>
  <si>
    <t>scs5_new</t>
  </si>
  <si>
    <t>tg1_new</t>
  </si>
  <si>
    <t xml:space="preserve">C’est votre devoir de prendre soin des personnes de votre village, même quand vous devez vous sacrifier. 
&lt;br&gt; &lt;br&gt;
Etes-vous d’accord? </t>
  </si>
  <si>
    <t>10_14.1</t>
  </si>
  <si>
    <t>tg4_new2</t>
  </si>
  <si>
    <t>&lt;i&gt;AGENT ENQUETEUR : S’assurer que le répondant est toujours seul pour cette section.&lt;/i&gt;</t>
  </si>
  <si>
    <t>select_one psychdistance</t>
  </si>
  <si>
    <t>los1</t>
  </si>
  <si>
    <t>10_10.1</t>
  </si>
  <si>
    <t>los2</t>
  </si>
  <si>
    <t>10_10.2</t>
  </si>
  <si>
    <t>select_one psychdistance2</t>
  </si>
  <si>
    <t>los3</t>
  </si>
  <si>
    <t>10_10.3</t>
  </si>
  <si>
    <t>start_stones</t>
  </si>
  <si>
    <t>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&lt;br&gt; &lt;br&gt;
Nous allons utiliser les roches pour représenter le nombre de jours.&lt;br&gt; &lt;br&gt;
Si vous mettez toutes les roches (mettre 7 roches), ça veut dire que ça arrive tous les jours.&lt;br&gt; &lt;br&gt;
Si c’est arrivé quatre fois durant la dernière semaine, on peut mettre 4 roches.&lt;br&gt; &lt;br&gt;
Si c’est jamais, on peut ne rien (aucune roche ) mettre.&lt;br&gt; &lt;br&gt;
Par exemple, si vous me demandez combien de jours au cours de la dernière semaine je suis embarqué dans une voiture, je vais dire 4 jours, alors je mets 4 roches.&lt;br&gt; &lt;br&gt;
Un autre exemple : si vous me demandez combien de jours au cours de la dernière semaine  je suis allé(e) cherche de l’eau, je vais répondre tous les jours, alors je mets toutes les 7 roches.&lt;br&gt; &lt;br&gt;
Finalement, si vous me demandez combien de jours au cours de la dernière semaine j’ai été travailler dans les champs, je vais répondre jamais, alors je ne mets aucune roche.&lt;br&gt; &lt;br&gt;
On peut commencer?&lt;br&gt;&lt;br&gt;</t>
  </si>
  <si>
    <t>select_one stones7</t>
  </si>
  <si>
    <t>cd1</t>
  </si>
  <si>
    <t xml:space="preserve">Dites-moi, au cours des sept derniers jours, combien de jours avez-vous senti que : &lt;br&gt;&lt;br&gt;
Les détails de la vie quotidienne vous ont dérangé plus que d'habitude.
</t>
  </si>
  <si>
    <t>10_16</t>
  </si>
  <si>
    <t>cd2</t>
  </si>
  <si>
    <t>10_16.1</t>
  </si>
  <si>
    <t>cd3_new</t>
  </si>
  <si>
    <t xml:space="preserve">Au cours des sept derniers jours, combien de jours avez-vous senti que : &lt;br&gt; &lt;br&gt;
Vous vous êtes sentie triste.
</t>
  </si>
  <si>
    <t>10_16.2</t>
  </si>
  <si>
    <t>cd4</t>
  </si>
  <si>
    <t xml:space="preserve">Au cours des sept derniers jours, combien de jours avez-vous senti que : &lt;br&gt; &lt;br&gt;
Vous avez senti que tout ce que vous faisiez a pris toute votre énergie 
</t>
  </si>
  <si>
    <t>10_16.3</t>
  </si>
  <si>
    <t>cd5</t>
  </si>
  <si>
    <t xml:space="preserve">Au cours des sept derniers jours, combien de jours avez-vous senti que : &lt;br&gt; &lt;br&gt;
Vous avez été confiante en l’avenir 
</t>
  </si>
  <si>
    <t>10_16.5</t>
  </si>
  <si>
    <t>cd6_new</t>
  </si>
  <si>
    <t xml:space="preserve">Au cours des sept derniers jours, combien de jours avez-vous senti que : &lt;br&gt; &lt;br&gt;
Vous êtes-vous sentie nerveuse, tendue ou inquiète.
</t>
  </si>
  <si>
    <t>10_16.6</t>
  </si>
  <si>
    <t>cd7</t>
  </si>
  <si>
    <t xml:space="preserve">Au cours des sept derniers jours, combien de jours avez-vous senti que : &lt;br&gt; &lt;br&gt;
Vous avez eu du mal à dormir paisiblement 
</t>
  </si>
  <si>
    <t>10_16.7</t>
  </si>
  <si>
    <t>cd8</t>
  </si>
  <si>
    <t xml:space="preserve">Au cours des sept derniers jours, combien de jours avez-vous senti que : &lt;br&gt; &lt;br&gt;
Vous avez été heureuse 
</t>
  </si>
  <si>
    <t>10_16.8</t>
  </si>
  <si>
    <t>cd9</t>
  </si>
  <si>
    <t xml:space="preserve">Au cours des sept derniers jours, combien de jours avez-vous senti que : &lt;br&gt; &lt;br&gt;
Vous vous êtes sentie seule 
</t>
  </si>
  <si>
    <t>10_16.9</t>
  </si>
  <si>
    <t>cd10_new</t>
  </si>
  <si>
    <t xml:space="preserve">Au cours des sept derniers jours, combien de jours avez-vous senti que : &lt;br&gt; &lt;br&gt;
Vous étiez si fatiguée que vous ne pouviez rien entreprendre.
</t>
  </si>
  <si>
    <t>10_16.10</t>
  </si>
  <si>
    <t>useless</t>
  </si>
  <si>
    <t>srq1</t>
  </si>
  <si>
    <t>srq3</t>
  </si>
  <si>
    <t>srq4</t>
  </si>
  <si>
    <t>srq5</t>
  </si>
  <si>
    <t>god_bless_raison</t>
  </si>
  <si>
    <t>bless_raison</t>
  </si>
  <si>
    <t>select_one health</t>
  </si>
  <si>
    <t>health_phys</t>
  </si>
  <si>
    <t xml:space="preserve"> En général, diriez-vous que &lt;b&gt; votre santé physique &lt;/b&gt; est excellente, très bonne, bonne, passable ou mauvaise ?</t>
  </si>
  <si>
    <t>H.1</t>
  </si>
  <si>
    <t>select_one rel_frequency</t>
  </si>
  <si>
    <t>text</t>
  </si>
  <si>
    <t xml:space="preserve">Veuillez préciser pourquoi la personne a refusé de répondre : </t>
  </si>
  <si>
    <t>rel_disagree</t>
  </si>
  <si>
    <t xml:space="preserve">Quand vous êtes en désaccord avec votre conjoint, vous vous sentez  à l’aise de lui dire que vous n’êtes pas d’accord : </t>
  </si>
  <si>
    <t>rel_disagree_why_o</t>
  </si>
  <si>
    <t>${rel_disagree}=-999</t>
  </si>
  <si>
    <t>g_rel1</t>
  </si>
  <si>
    <t>select_one decision_power1</t>
  </si>
  <si>
    <t>dec_pow_earn</t>
  </si>
  <si>
    <t>Votre avis importe-t-il dans les décisions concernant    &lt;br&gt; 
&lt;b&gt; [l’argent que vous gagnez] : &lt;/b&gt;</t>
  </si>
  <si>
    <t>dec_pow_spend</t>
  </si>
  <si>
    <t>Votre avis importe-t-il dans les décisions concernant   &lt;br&gt;
&lt;b&gt; [Les dépenses courantes du ménage] &lt;/b&gt; :</t>
  </si>
  <si>
    <t>dec_pow_bus</t>
  </si>
  <si>
    <t xml:space="preserve">Votre avis importe-t-il dans les décisions concernant    &lt;br&gt;
&lt;b&gt; [les activités non-agricoles] &lt;/b&gt; : </t>
  </si>
  <si>
    <t>free_work</t>
  </si>
  <si>
    <t>Au cours des 12 derniers mois, est-il arrivé que votre mari ou un autre membre de votre ménage &lt;br&gt; &lt;br&gt; 
&lt;b&gt; vous empêche de travailler en dehors de la maison (par exemple aller aux champs, aller au marché) &lt;/b&gt; ?</t>
  </si>
  <si>
    <t>soc_tips_psy</t>
  </si>
  <si>
    <t>soc_confl_psy</t>
  </si>
  <si>
    <t>Pensez aux personnes qui sont venues vous demander conseil au cours des 6 derniers mois (par exemple par rapport à un AGR, une dispute, etc). Combien de personnes sont venues vous demander conseil au cours de ces 6 derniers mois?</t>
  </si>
  <si>
    <t>soc_tips_in_psy</t>
  </si>
  <si>
    <t>Dans le ménage?</t>
  </si>
  <si>
    <t>Hors du menage?</t>
  </si>
  <si>
    <t>select_one conf</t>
  </si>
  <si>
    <t>for_trust_1</t>
  </si>
  <si>
    <t xml:space="preserve">.&gt;= 0 and . &lt;= 10 </t>
  </si>
  <si>
    <t>select_one hate</t>
  </si>
  <si>
    <t>enemy</t>
  </si>
  <si>
    <t>select_one tension</t>
  </si>
  <si>
    <t>tens_house</t>
  </si>
  <si>
    <t xml:space="preserve">Chaque &lt;b&gt; ménage &lt;/b&gt; a des tensions qui perturbent la paix de temps en temps. &lt;br&gt; &lt;br&gt; Au cours des 6 derniers mois, avez-vous eu des tensions avec d'autres membres de votre ménage? </t>
  </si>
  <si>
    <t xml:space="preserve"> Almiyaali kulu no gonda alwaati kaà baafuna ga butugu. Handi iddu (6) bandey kaà bisa ni du sanday nda ni almiyaalo ra boro fo yaà ? </t>
  </si>
  <si>
    <t>rel_resp</t>
  </si>
  <si>
    <t xml:space="preserve">aut_aum  </t>
  </si>
  <si>
    <t xml:space="preserve">aut_rend  </t>
  </si>
  <si>
    <t>aut_dev</t>
  </si>
  <si>
    <t>institution2</t>
  </si>
  <si>
    <t>S’il y a un délit dans votre village, comme un vol ou une aggression, pouvez-vous compter sur la police ou d'autres forces de l’ordre pour intervenir ?</t>
  </si>
  <si>
    <t xml:space="preserve">yes </t>
  </si>
  <si>
    <t>select_multiple present</t>
  </si>
  <si>
    <t>ment_who_present</t>
  </si>
  <si>
    <t xml:space="preserve">Qui était présent pendant la section en plus de la répondante? 
Si la répondante était seule, cochez la première option. </t>
  </si>
  <si>
    <t>not((selected(${ment_who_present}, 0) = 1) and count-selected(${ment_who_present})&gt;1)</t>
  </si>
  <si>
    <t>select_one aut_dev</t>
  </si>
  <si>
    <t>select_multiple bless_raison</t>
  </si>
  <si>
    <t xml:space="preserve">start_mesures </t>
  </si>
  <si>
    <t xml:space="preserve">note </t>
  </si>
  <si>
    <t xml:space="preserve">note_mesures </t>
  </si>
  <si>
    <t>select_one mes_better</t>
  </si>
  <si>
    <t>mes_better</t>
  </si>
  <si>
    <t>T.01</t>
  </si>
  <si>
    <t>mes_avec_d</t>
  </si>
  <si>
    <t>Avez-vous participé aux activités du groupe &lt;b&gt; AVEC &lt;/b&gt;  ?</t>
  </si>
  <si>
    <t>T.06</t>
  </si>
  <si>
    <t xml:space="preserve">(même pour juste une seule réunion) </t>
  </si>
  <si>
    <t>mes_avec_ab</t>
  </si>
  <si>
    <t>Avez-vous déjà été absente à l'une des rencontres du groupe &lt;b&gt; AVEC &lt;/b&gt; ?</t>
  </si>
  <si>
    <t>T.07</t>
  </si>
  <si>
    <t xml:space="preserve">${mes_avec_d} = 1 </t>
  </si>
  <si>
    <t>mes_avec_ab_n</t>
  </si>
  <si>
    <t>Combien de fois avez-vous été absente au cours des 10 dernières rencontres ?</t>
  </si>
  <si>
    <t>T.08</t>
  </si>
  <si>
    <t xml:space="preserve">. &gt;=0 and . &lt;=10 </t>
  </si>
  <si>
    <t>${mes_avec_ab} = 1</t>
  </si>
  <si>
    <t>T.09b</t>
  </si>
  <si>
    <t xml:space="preserve">mes_video_d </t>
  </si>
  <si>
    <t>Vous, ou quelqu’un d’autre dans le ménage a-t-il  vu une &lt;b&gt; vidéo &lt;/b&gt; (FILM) en rapport avec le programme ?</t>
  </si>
  <si>
    <t>mes_video_who</t>
  </si>
  <si>
    <t>T.11</t>
  </si>
  <si>
    <t>${mes_video_d} = 1</t>
  </si>
  <si>
    <t>mes_acv_d</t>
  </si>
  <si>
    <t xml:space="preserve">Est-ce que vous ou quelqu'un d'autre dans le ménage a- t-il suivi une formation sur les compétences en vie, &lt;b&gt; "ACV" &lt;/b&gt; ? </t>
  </si>
  <si>
    <t xml:space="preserve">${mes_acv_d}  = 1 </t>
  </si>
  <si>
    <t>mes_acv_days</t>
  </si>
  <si>
    <t>T.12a</t>
  </si>
  <si>
    <t xml:space="preserve">[Une demi-journée de formation = 0.5 jours). </t>
  </si>
  <si>
    <t>T.12b</t>
  </si>
  <si>
    <t xml:space="preserve">mes_germe_d </t>
  </si>
  <si>
    <t>mes_germe_days</t>
  </si>
  <si>
    <t>mani_ami</t>
  </si>
  <si>
    <t>mani_ami1</t>
  </si>
  <si>
    <t>mani_intr</t>
  </si>
  <si>
    <t>mani_amin2</t>
  </si>
  <si>
    <t>mani_succ</t>
  </si>
  <si>
    <t>mani_vous</t>
  </si>
  <si>
    <t>mani_lequel</t>
  </si>
  <si>
    <t>select_one mani_ami1</t>
  </si>
  <si>
    <t>select_one haouafati</t>
  </si>
  <si>
    <t>haouafati</t>
  </si>
  <si>
    <t>Laquelle?</t>
  </si>
  <si>
    <t>Agent: prendre les images de l’enquêtée</t>
  </si>
  <si>
    <t>note_prendre</t>
  </si>
  <si>
    <t>select_one rankoptions</t>
  </si>
  <si>
    <t>rank1</t>
  </si>
  <si>
    <t>rank2</t>
  </si>
  <si>
    <t>rank3</t>
  </si>
  <si>
    <t>rank4</t>
  </si>
  <si>
    <t>rankoptions</t>
  </si>
  <si>
    <t>Travailler avec acharnement</t>
  </si>
  <si>
    <t>Avoir l'initiative independante et la stratege</t>
  </si>
  <si>
    <t>ranknon1</t>
  </si>
  <si>
    <t>ranknon2</t>
  </si>
  <si>
    <t>ranknon3</t>
  </si>
  <si>
    <t>ranknon4</t>
  </si>
  <si>
    <t xml:space="preserve">Relations/gens dans le ménage     </t>
  </si>
  <si>
    <t>Relations avec la communauté</t>
  </si>
  <si>
    <t>Autre à précisez: ______</t>
  </si>
  <si>
    <t>développe ensemble</t>
  </si>
  <si>
    <t>laisse se développer</t>
  </si>
  <si>
    <t xml:space="preserve">respectueux envers les autres </t>
  </si>
  <si>
    <t>stratégique (a un plan personnel pour son avenir)</t>
  </si>
  <si>
    <t>innovatrice (trouve de nouvelles solutions aux obstacles)</t>
  </si>
  <si>
    <t>collaboratrice (a des liens sociaux correctes)</t>
  </si>
  <si>
    <t>Haoua</t>
  </si>
  <si>
    <t>Fati</t>
  </si>
  <si>
    <t>ranknonoptions</t>
  </si>
  <si>
    <t>select_one ranknonoptions</t>
  </si>
  <si>
    <t>Ne respectent pas les autres</t>
  </si>
  <si>
    <t xml:space="preserve">N’ont pas de persévérance face aux obstacles </t>
  </si>
  <si>
    <t xml:space="preserve">Ont de la tension dans le ménage </t>
  </si>
  <si>
    <r>
      <t xml:space="preserve">N'ont pas de plan d’affaires </t>
    </r>
    <r>
      <rPr>
        <sz val="10"/>
        <color theme="1"/>
        <rFont val="Arial Narrow"/>
        <family val="2"/>
      </rPr>
      <t>personnelle</t>
    </r>
    <r>
      <rPr>
        <sz val="10"/>
        <color rgb="FF000000"/>
        <rFont val="Arial Narrow"/>
        <family val="2"/>
      </rPr>
      <t xml:space="preserve"> pour l'avenir </t>
    </r>
  </si>
  <si>
    <t>travpaix</t>
  </si>
  <si>
    <t>select_one travpaix</t>
  </si>
  <si>
    <t>emotion</t>
  </si>
  <si>
    <t>select_one emotion</t>
  </si>
  <si>
    <t>calme/paisible</t>
  </si>
  <si>
    <t xml:space="preserve">heureuse </t>
  </si>
  <si>
    <t>confiance en soi</t>
  </si>
  <si>
    <t>respecté</t>
  </si>
  <si>
    <t>emotion1</t>
  </si>
  <si>
    <t>emotion2</t>
  </si>
  <si>
    <t xml:space="preserve">La deuxième ? </t>
  </si>
  <si>
    <t>age</t>
  </si>
  <si>
    <t xml:space="preserve">Age </t>
  </si>
  <si>
    <t xml:space="preserve">(. &gt;= 0 and . &lt; 120) </t>
  </si>
  <si>
    <t>select_one relation</t>
  </si>
  <si>
    <t>relation</t>
  </si>
  <si>
    <t>Lien de parenté avec le chef de ménage</t>
  </si>
  <si>
    <t>rank_fem</t>
  </si>
  <si>
    <t>Quel est le rang de la femme?</t>
  </si>
  <si>
    <t>select_one marital</t>
  </si>
  <si>
    <t>marital</t>
  </si>
  <si>
    <t xml:space="preserve">Si répudiée, sélectionner "séparée". </t>
  </si>
  <si>
    <t>Quelle est votre situation matrimoniale?</t>
  </si>
  <si>
    <t>select_one education</t>
  </si>
  <si>
    <t>edu_lvl</t>
  </si>
  <si>
    <t>Attention ! Si la personne ne sait lire et écrire qu'en Arabe ou en langue locale, alors elle ne peut pas avoir un niveau très élevé à l'école.</t>
  </si>
  <si>
    <t xml:space="preserve">Inscrire 1 si la femme est en union monogame et qu'elle est la seule conjointe du chef de ménage
</t>
  </si>
  <si>
    <t xml:space="preserve">( . &gt; 0 and . &lt; 16 ) </t>
  </si>
  <si>
    <t>soc_tips_psy_men</t>
  </si>
  <si>
    <t>soc_tips_psy_vill</t>
  </si>
  <si>
    <t>soc_confl_psy_men</t>
  </si>
  <si>
    <t>soc_confl_psy_vill</t>
  </si>
  <si>
    <t>soc_tips_in_psy_men</t>
  </si>
  <si>
    <t>soc_tips_in_psy_vill</t>
  </si>
  <si>
    <t>aut_aum_comb</t>
  </si>
  <si>
    <t>gp_scale</t>
  </si>
  <si>
    <t>start_scale</t>
  </si>
  <si>
    <t>end_scale</t>
  </si>
  <si>
    <t>gp_div</t>
  </si>
  <si>
    <t>end_security</t>
  </si>
  <si>
    <t>SECTION_security</t>
  </si>
  <si>
    <t>start</t>
  </si>
  <si>
    <t>starttime</t>
  </si>
  <si>
    <t>end</t>
  </si>
  <si>
    <t>endtime</t>
  </si>
  <si>
    <t>deviceid</t>
  </si>
  <si>
    <t>subscriberid</t>
  </si>
  <si>
    <t>simserial</t>
  </si>
  <si>
    <t>simid</t>
  </si>
  <si>
    <t>phonenumber</t>
  </si>
  <si>
    <t>devicephonenum</t>
  </si>
  <si>
    <t>geopoint</t>
  </si>
  <si>
    <t>Commune</t>
  </si>
  <si>
    <t>new_village</t>
  </si>
  <si>
    <t>hhid</t>
  </si>
  <si>
    <t>new_address</t>
  </si>
  <si>
    <t>nickname</t>
  </si>
  <si>
    <t>consent</t>
  </si>
  <si>
    <t>comments</t>
  </si>
  <si>
    <t>allows_comments</t>
  </si>
  <si>
    <t>text audit</t>
  </si>
  <si>
    <t>records_time</t>
  </si>
  <si>
    <t>today</t>
  </si>
  <si>
    <t xml:space="preserve">SECTION 0: IDENTIFICATION DU MENAGE ET RENSEIGNEMENTS DE CONTROLE &lt;br&gt;&lt;br&gt; </t>
  </si>
  <si>
    <t xml:space="preserve">Numero d'identification du ménage: </t>
  </si>
  <si>
    <t>fu_region_code</t>
  </si>
  <si>
    <t>fu_region_txt</t>
  </si>
  <si>
    <t>fu_department_code</t>
  </si>
  <si>
    <t>fu_department_txt</t>
  </si>
  <si>
    <t>fu_commune_code</t>
  </si>
  <si>
    <t>fu_commune_txt</t>
  </si>
  <si>
    <t>fu_village_txt</t>
  </si>
  <si>
    <t>fu_hameau</t>
  </si>
  <si>
    <t>fu_address</t>
  </si>
  <si>
    <t>fu_niamey</t>
  </si>
  <si>
    <t>fu_bl_hh_status</t>
  </si>
  <si>
    <t>fu_hhsize_load</t>
  </si>
  <si>
    <t>fu_tel_0</t>
  </si>
  <si>
    <t>fu_tel_1</t>
  </si>
  <si>
    <t>fu_tel_2</t>
  </si>
  <si>
    <t>fu_chef_first</t>
  </si>
  <si>
    <t>fu_chef_last</t>
  </si>
  <si>
    <t>fu_chef_age</t>
  </si>
  <si>
    <t>fu_chef__age</t>
  </si>
  <si>
    <t>fu_benef_first</t>
  </si>
  <si>
    <t>fu_benef_last</t>
  </si>
  <si>
    <t>fu_benef_age</t>
  </si>
  <si>
    <t>fu_benef_pos</t>
  </si>
  <si>
    <t>Paquet</t>
  </si>
  <si>
    <t xml:space="preserve">show_hhinfo </t>
  </si>
  <si>
    <t>select_one chefequipe</t>
  </si>
  <si>
    <t>chefequipe</t>
  </si>
  <si>
    <t>Chef d'equipe (Ecrire)  :</t>
  </si>
  <si>
    <t>select_one surveyor</t>
  </si>
  <si>
    <t>surveyor</t>
  </si>
  <si>
    <t xml:space="preserve">filter = ${chefequipe} or filter = -777 </t>
  </si>
  <si>
    <t>surveyor_o</t>
  </si>
  <si>
    <t xml:space="preserve">${surveyor} = -777 </t>
  </si>
  <si>
    <t xml:space="preserve">select_one surveyno_consent </t>
  </si>
  <si>
    <t xml:space="preserve">status_noconsent </t>
  </si>
  <si>
    <t xml:space="preserve">Status </t>
  </si>
  <si>
    <t xml:space="preserve">status_explain </t>
  </si>
  <si>
    <t xml:space="preserve">Donner une explication: </t>
  </si>
  <si>
    <t>sc_geo</t>
  </si>
  <si>
    <t xml:space="preserve">Compléter ou donner plus de precisions à ces informations si besoin. </t>
  </si>
  <si>
    <t xml:space="preserve">new_commune </t>
  </si>
  <si>
    <t xml:space="preserve">${fu_commune_txt} </t>
  </si>
  <si>
    <t xml:space="preserve">Village </t>
  </si>
  <si>
    <t xml:space="preserve">${fu_village_txt} </t>
  </si>
  <si>
    <t>new_hameau</t>
  </si>
  <si>
    <t xml:space="preserve">Quartier / Hameau </t>
  </si>
  <si>
    <t xml:space="preserve">${fu_hameau} </t>
  </si>
  <si>
    <t>Adresse (localisation) du ménage</t>
  </si>
  <si>
    <t xml:space="preserve">${fu_address} </t>
  </si>
  <si>
    <t>tel_works_0</t>
  </si>
  <si>
    <t xml:space="preserve">
Est-ce le numéro de téléphone correct [${fu_tel_0}]?</t>
  </si>
  <si>
    <t xml:space="preserve">string-length(${fu_tel_0}) &gt; 0 </t>
  </si>
  <si>
    <t>tel_works_1</t>
  </si>
  <si>
    <t xml:space="preserve">
Est-ce le numéro de téléphone correct [${fu_tel_1}]?</t>
  </si>
  <si>
    <t xml:space="preserve">string-length(${fu_tel_1}) &gt; 0 </t>
  </si>
  <si>
    <t>tel_works_2</t>
  </si>
  <si>
    <t xml:space="preserve">
Est-ce le numéro de téléphone correct [${fu_tel_2}]?</t>
  </si>
  <si>
    <t xml:space="preserve">string-length(${fu_tel_2}) &gt; 0 </t>
  </si>
  <si>
    <t>tel_1_has</t>
  </si>
  <si>
    <t>Est-ce que le chef du ménage a un (autre) numéro de téléphone portable ?</t>
  </si>
  <si>
    <t>tel_1</t>
  </si>
  <si>
    <t>Numéro de téléphone portable du chef de ménage :</t>
  </si>
  <si>
    <t xml:space="preserve">string-length(.) = 8 or string-length(.) = 9 </t>
  </si>
  <si>
    <t>Attention aux espaces ! 
8 ou 9 chiffres</t>
  </si>
  <si>
    <t>${tel_1_has} = 1</t>
  </si>
  <si>
    <t>tel_2_has</t>
  </si>
  <si>
    <t>Est-ce quelqu'un d'autre dans le ménage a un (autre) numéro de téléphone portable ?</t>
  </si>
  <si>
    <t>tel_2</t>
  </si>
  <si>
    <t xml:space="preserve">Numéro de téléphone portable de cet autre membre du ménage: </t>
  </si>
  <si>
    <t xml:space="preserve">Attention ne rentrez pas d'espace avant ou après le numéro ! </t>
  </si>
  <si>
    <t>${tel_2_has} = 1</t>
  </si>
  <si>
    <t>contact_1_has</t>
  </si>
  <si>
    <t xml:space="preserve">Est-ce que vous pouvez me donner le numéro de téléphone de quelqu'un qui n'est pas dans le ménage et qu'on pourrait appeler pour vous retrouver si jamais on revient dans le village ? </t>
  </si>
  <si>
    <t>scr_contact1</t>
  </si>
  <si>
    <t>${contact_1_has}=1</t>
  </si>
  <si>
    <t>contact_1</t>
  </si>
  <si>
    <t xml:space="preserve">Quel est le nom et prénom de cette personne ? </t>
  </si>
  <si>
    <t>contact_tel_1</t>
  </si>
  <si>
    <t>Numéro de téléphone portable de cette personne</t>
  </si>
  <si>
    <t>lastname</t>
  </si>
  <si>
    <t xml:space="preserve">Nom de famille </t>
  </si>
  <si>
    <t>firstname</t>
  </si>
  <si>
    <t xml:space="preserve">Prénoms (Nom de baptême) </t>
  </si>
  <si>
    <t>Surnom</t>
  </si>
  <si>
    <t>select_multiple language</t>
  </si>
  <si>
    <t>language</t>
  </si>
  <si>
    <t xml:space="preserve">AGENT ENQUETEUR : Quelle(s) langue(s) ont été utilisées lors de cette enquete ? </t>
  </si>
  <si>
    <t>language_o</t>
  </si>
  <si>
    <t xml:space="preserve">Quelle autre langue ? </t>
  </si>
  <si>
    <t xml:space="preserve">selected(${language}, -777) = 1 </t>
  </si>
  <si>
    <t>gps_info</t>
  </si>
  <si>
    <t>Prendre les coordonees GPS</t>
  </si>
  <si>
    <t>acknowledge</t>
  </si>
  <si>
    <t>gps_turnoff</t>
  </si>
  <si>
    <t xml:space="preserve">Assurez-vous d'éteindre les données de localisation. </t>
  </si>
  <si>
    <t>start_security</t>
  </si>
  <si>
    <t>gp_thisbus</t>
  </si>
  <si>
    <t>bus2_type</t>
  </si>
  <si>
    <t>[ AGR ${bus2_pos}  ]</t>
  </si>
  <si>
    <t xml:space="preserve">[${bus2_name}]  : </t>
  </si>
  <si>
    <t xml:space="preserve">bus2_active </t>
  </si>
  <si>
    <t xml:space="preserve">Au cours des 30 derniers jours, l’activité était-elle active/fonctionnelle ? </t>
  </si>
  <si>
    <t xml:space="preserve">3.14 [${bus2_name}]  :   Au cours des 30 derniers jours, l’activité était-elle active/fonctionnelle ? </t>
  </si>
  <si>
    <t>actdays_mem1</t>
  </si>
  <si>
    <t xml:space="preserve">(. &gt;= 0 and . &lt;= 30) </t>
  </si>
  <si>
    <t xml:space="preserve">Vous ne pouvez pas écrire plus de 30 jours ! </t>
  </si>
  <si>
    <t>Combien de jours avez-vous travaillé les 30 derniers jours dans l'activité ?</t>
  </si>
  <si>
    <t xml:space="preserve">bus2_abandon </t>
  </si>
  <si>
    <t>Avez-vous abandonné cette activité  ?</t>
  </si>
  <si>
    <t>bus2_assval</t>
  </si>
  <si>
    <t>Quelle est la valeur &lt;b&gt; actuelle &lt;/b&gt; des équipements et matériels ?</t>
  </si>
  <si>
    <t>.&gt;= 0 and . &lt;= 50000000</t>
  </si>
  <si>
    <t>g_busass</t>
  </si>
  <si>
    <t>bus2_rev30</t>
  </si>
  <si>
    <t>Chiffre d'affaires = valeur totale des ventes sur les 30 derniers jours. 
En FCFA; inscrire 0 en cas de chiffre d'affaire nul, diviser si activité en groupe avec personnes hors du ménage</t>
  </si>
  <si>
    <t xml:space="preserve">.&gt;= 0 and . &lt;= 500000 </t>
  </si>
  <si>
    <t xml:space="preserve">Etes-vous sûr que le chiffre d'affaire est supérieur à 500,000 FCFA ? Si oui, mettez 500,000 CFA et écrivez le bon montant en commentaire. </t>
  </si>
  <si>
    <t>bus2_pro30</t>
  </si>
  <si>
    <t xml:space="preserve">.&gt;= 0 and . &lt;= ${bus2_rev30} </t>
  </si>
  <si>
    <t>Le bénéfice ne peut pas être supérieur au chiffre d'affaire des ventes dans les 30 derniers jours !</t>
  </si>
  <si>
    <t>bus2_years</t>
  </si>
  <si>
    <t>Depuis combien de temps cette activité fonctionne-t-elle? (en années révolues, si moins d'1 an, écrire 0)</t>
  </si>
  <si>
    <t>date</t>
  </si>
  <si>
    <t>bus2_date</t>
  </si>
  <si>
    <t xml:space="preserve">Quel été la date (mois et année) du démarrage ? </t>
  </si>
  <si>
    <t xml:space="preserve">month-year </t>
  </si>
  <si>
    <t>${bus2_years} &lt;= 3</t>
  </si>
  <si>
    <t>g_bus_ben</t>
  </si>
  <si>
    <t>note_put</t>
  </si>
  <si>
    <t>put_1</t>
  </si>
  <si>
    <t xml:space="preserve">Fonds propres, épargne personnelle </t>
  </si>
  <si>
    <t xml:space="preserve">.&gt;=0 </t>
  </si>
  <si>
    <t>put_2</t>
  </si>
  <si>
    <t xml:space="preserve">Autres membres du ménage </t>
  </si>
  <si>
    <t>put_3</t>
  </si>
  <si>
    <t>Famille ou amis à l'extérieur du ménage</t>
  </si>
  <si>
    <t>put_4</t>
  </si>
  <si>
    <t>Cash transfert / Subvention / bourse filets sociaux</t>
  </si>
  <si>
    <t>put_5</t>
  </si>
  <si>
    <t>put_6</t>
  </si>
  <si>
    <t xml:space="preserve">AVEC </t>
  </si>
  <si>
    <t>put_7</t>
  </si>
  <si>
    <t xml:space="preserve">tontine </t>
  </si>
  <si>
    <t>put_8</t>
  </si>
  <si>
    <t>Autre à spécifier</t>
  </si>
  <si>
    <t>select_one bus_future</t>
  </si>
  <si>
    <t>bus_future</t>
  </si>
  <si>
    <t>Agent: lire les options de réponses</t>
  </si>
  <si>
    <t>rpt_bus2</t>
  </si>
  <si>
    <t>gp_bus2</t>
  </si>
  <si>
    <t>SECTION_health</t>
  </si>
  <si>
    <t>Pour commencer, je voudrais savoir comment vous allez ces jours-ci.</t>
  </si>
  <si>
    <t>note_health</t>
  </si>
  <si>
    <t>bus1_comm</t>
  </si>
  <si>
    <t xml:space="preserve">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t>
  </si>
  <si>
    <t>start_mental</t>
  </si>
  <si>
    <t>psych_note</t>
  </si>
  <si>
    <t>Dans votre éstimation, sur 10 personnes dans le village, combien sont des personnes honnêtes et dignes de confiance?</t>
  </si>
  <si>
    <t xml:space="preserve">Au total, à combien de jours de formations GERME avez &lt;b&gt; vous (la bénéficiaire) &lt;/b&gt; participé ? </t>
  </si>
  <si>
    <t>Frère, sœur</t>
  </si>
  <si>
    <t>select_multiple filmbud</t>
  </si>
  <si>
    <t>filmbud</t>
  </si>
  <si>
    <t>Parent</t>
  </si>
  <si>
    <t>Co-épouse</t>
  </si>
  <si>
    <t>Enfant</t>
  </si>
  <si>
    <t>Cousin</t>
  </si>
  <si>
    <t>Autre ami</t>
  </si>
  <si>
    <t>Mari</t>
  </si>
  <si>
    <t>select_one ynmaybe</t>
  </si>
  <si>
    <t>ynmaybe</t>
  </si>
  <si>
    <t>Non</t>
  </si>
  <si>
    <t>Peut-etre</t>
  </si>
  <si>
    <t>Oui</t>
  </si>
  <si>
    <t>mani_lequel1</t>
  </si>
  <si>
    <t>label::francais_hausa</t>
  </si>
  <si>
    <t>Est-ce que vous ou quelqu'un d'autre dans le ménage a t- il suivi une formation sur les compétences en AGR et micro-entrepreneuriat, &lt;b&gt; "GERME" &lt;/b&gt; ? [Une demi-journée de formation = 0.5 jours]</t>
  </si>
  <si>
    <t xml:space="preserve">Vous souvenez-vous d’une femme qui s’appelait Amina qui était dans une vidéo en rapport avec le programme ? </t>
  </si>
  <si>
    <t>Selon vous, quelle femme ressemble le plus à Amina ?</t>
  </si>
  <si>
    <t>Selon vous, quelle femme aura plus de succès économique ?</t>
  </si>
  <si>
    <t>Avez-vous déjà vu l'une de ces images ?</t>
  </si>
  <si>
    <t>À laquelle des femmes dans ces images vous ressemblez-vous le plus ?</t>
  </si>
  <si>
    <t>10_3a</t>
  </si>
  <si>
    <t>10_9.2</t>
  </si>
  <si>
    <t>10_9.3</t>
  </si>
  <si>
    <t>R.1</t>
  </si>
  <si>
    <t>R.1a</t>
  </si>
  <si>
    <t>R.1b</t>
  </si>
  <si>
    <t>R.2</t>
  </si>
  <si>
    <t>R.2a</t>
  </si>
  <si>
    <t>R.2b</t>
  </si>
  <si>
    <t>R.3</t>
  </si>
  <si>
    <t>R.3a</t>
  </si>
  <si>
    <t>R.3b</t>
  </si>
  <si>
    <t>R.4</t>
  </si>
  <si>
    <t>R.5</t>
  </si>
  <si>
    <t>R.6</t>
  </si>
  <si>
    <t>R.7</t>
  </si>
  <si>
    <t>R.8</t>
  </si>
  <si>
    <t>R.8a</t>
  </si>
  <si>
    <t>R.8b</t>
  </si>
  <si>
    <t>R.8c</t>
  </si>
  <si>
    <t>R.9</t>
  </si>
  <si>
    <t>R.10</t>
  </si>
  <si>
    <t>R.11</t>
  </si>
  <si>
    <t>R.10a</t>
  </si>
  <si>
    <t>R.12</t>
  </si>
  <si>
    <t>T.02</t>
  </si>
  <si>
    <t>T.03</t>
  </si>
  <si>
    <t>T.04</t>
  </si>
  <si>
    <t>T.05</t>
  </si>
  <si>
    <t>T.08a</t>
  </si>
  <si>
    <t>T.02a</t>
  </si>
  <si>
    <t>T.02b</t>
  </si>
  <si>
    <t>T.03a</t>
  </si>
  <si>
    <t>T.04a</t>
  </si>
  <si>
    <t>T.05a</t>
  </si>
  <si>
    <t>T.08b</t>
  </si>
  <si>
    <t>T.08c</t>
  </si>
  <si>
    <t>T.08d</t>
  </si>
  <si>
    <t>T.08e</t>
  </si>
  <si>
    <t>T.08f</t>
  </si>
  <si>
    <t>T.09a</t>
  </si>
  <si>
    <t>T.09c</t>
  </si>
  <si>
    <t>T.09d</t>
  </si>
  <si>
    <t>T.10a</t>
  </si>
  <si>
    <t>T.10b</t>
  </si>
  <si>
    <t>T.10c</t>
  </si>
  <si>
    <t>T.10d</t>
  </si>
  <si>
    <t>10_9.2  Ces jours-ci, pensez-vous que vous avez la bénédiction de Dieu ?  &lt;br&gt; &lt;br&gt; Cikin wannan kwanakin, ku na gani ko kun samu wata albarka daga Allah?</t>
  </si>
  <si>
    <t>francais</t>
  </si>
  <si>
    <t>francais_djerma</t>
  </si>
  <si>
    <t>francais_hausa</t>
  </si>
  <si>
    <t xml:space="preserve">Etes-vous d’accord : </t>
  </si>
  <si>
    <t>Aran yarda?</t>
  </si>
  <si>
    <t>Kun yarda?</t>
  </si>
  <si>
    <t>1 Non pas du tout</t>
  </si>
  <si>
    <t>Aa ba keina</t>
  </si>
  <si>
    <t>Aa ko kadan</t>
  </si>
  <si>
    <t xml:space="preserve">2 Non </t>
  </si>
  <si>
    <t>Aa</t>
  </si>
  <si>
    <t>3 Oui</t>
  </si>
  <si>
    <t>Oho</t>
  </si>
  <si>
    <t>Ii</t>
  </si>
  <si>
    <t>4 Oui tout à fait</t>
  </si>
  <si>
    <t>oho yadin deyno</t>
  </si>
  <si>
    <t>Ii korai kuwa</t>
  </si>
  <si>
    <t>daysintro2</t>
  </si>
  <si>
    <t>Au cours des sept derniers jours, combien de jours avez-vous senti que:</t>
  </si>
  <si>
    <t>Djirbi Iyyo Kan bissa ra Djirbi mardjé no nima kan:</t>
  </si>
  <si>
    <t xml:space="preserve">Cikin kwanaki bakwai na ƙarshe, kwana nawa kuka ji: </t>
  </si>
  <si>
    <t>daysintro3</t>
  </si>
  <si>
    <t xml:space="preserve">Au cours des sept derniers jours, combien de jours avez-vous: </t>
  </si>
  <si>
    <t>Vous pouvez toujours réussir à régler les problèmes si vous mettez suffisamment d’effort.</t>
  </si>
  <si>
    <t> Ni ga hini ga araà sandey boàza alwaati kaà ni na himma daà.</t>
  </si>
  <si>
    <t>A Kullum ku na iya ciyo kan matsaloli idan kun sa isasshen ƙoƙari.</t>
  </si>
  <si>
    <t>C'est facile pour vous de rester sur le chemin  que vous vous êtes tracés et d’accomplir vos buts dans la vie.</t>
  </si>
  <si>
    <t> Da boro fo si ba ni ma hari fo te, ni ga hini ga du fondo gana ga a te ?</t>
  </si>
  <si>
    <t xml:space="preserve">Mai sauƙi ne a gareku ku tsaya kan hanyar da ku ka shimfida don cimma gurinku a cikin rayuwarku. </t>
  </si>
  <si>
    <t>Vous avez confiance que vous êtes capable de bien faire face aux événements inattendus.</t>
  </si>
  <si>
    <t>aran ga kaba aran bon ga, kan  aran ga hin ga lassabou hano té missa ka aran sé guirssey bon</t>
  </si>
  <si>
    <t>Idan/in abu na ba zata/zato/kai tsaye yazo muku, Kun yarda da kanku da za ku iya fuskance shi.</t>
  </si>
  <si>
    <t xml:space="preserve">Vous pouvez rester calme lorsque vous êtes confrontée à des difficultés car vous avez les capacités de vous adapter. </t>
  </si>
  <si>
    <t xml:space="preserve">Waran ga hiniga waran lakaley kanadi watakan sandey ka garou Aransé zamsé waran gonda hina kanga bonza. </t>
  </si>
  <si>
    <t xml:space="preserve">Za ku iya ajiye hankalinku idan wasu matsaloli su ka fuskance ku domin za ku iya daidaituwa. </t>
  </si>
  <si>
    <t>Quand vous devez régler un problème, vous pouvez habituellement trouver plusieurs solutions.</t>
  </si>
  <si>
    <t xml:space="preserve">Watakan Aran ga ba Aran ma sandey bonza Aran ga hinga dou hanfoyan fondo boboyan kan ga bonza </t>
  </si>
  <si>
    <t xml:space="preserve">Idan za ku gyara wata matsala, kun iya samun mafita dayawa/dadama/masu yawa </t>
  </si>
  <si>
    <t xml:space="preserve">Si vous vous retrouvez dans une situation difficile , vous pouvez habituellement trouver une solution. </t>
  </si>
  <si>
    <t>watakan aran fouro sandey beri ra aran ga hin ga dou dabayan fatayan do</t>
  </si>
  <si>
    <t xml:space="preserve">Idan ku ka shiga cikin wani yanayi/matsayi mai wuya, sabon ku ne, ku iya samun mafita. </t>
  </si>
  <si>
    <t>Vous pouvez compter sur les gens de votre village pour vous aider financièrement si vous faites face à des difficultés.</t>
  </si>
  <si>
    <t>aran ga hini ga kaba aran koira borey bon watekan aran fouro norou sandey ra</t>
  </si>
  <si>
    <t xml:space="preserve">Ku na iya dogaro da mutanen garin ku don su taimaka muku ta fanin kuddi in ku na fuskantar matsaloli. </t>
  </si>
  <si>
    <t>Je travaille régulièrement avec d’autres membres de ma communauté pour atteindre des objectifs communs qui améliorent nos vies.</t>
  </si>
  <si>
    <t>irgin koiyan fondora ay ga goy da koira borey</t>
  </si>
  <si>
    <t xml:space="preserve">Ina aika kai kai tare da wasu mutane daga cikin al umma ta don cimma gurin mu  masu gyara rayuwarmu. </t>
  </si>
  <si>
    <t xml:space="preserve">Vous êtes capable de faire les choses aussi bien que la plupart des gens.  </t>
  </si>
  <si>
    <t xml:space="preserve">Aran ga hiné ga hari hanoté Dan ga maté kan Djamkoul go gaté. </t>
  </si>
  <si>
    <t>Ku na iya yin abubuwa kamar yanda yawancin mutane zasu iya yi.</t>
  </si>
  <si>
    <t>Je voudrais maintenant vous demander comment proche vous vous sentez par rapport à votre ménage.</t>
  </si>
  <si>
    <t xml:space="preserve">Songno Aygaba Aye min ha matakan nida Aran windo borey ga manou tcharé da. </t>
  </si>
  <si>
    <t xml:space="preserve">Yanzu Ina son in tambaye ku ko yaya ku ke jin kusantar ku game da/tare da ƴan gidanku. </t>
  </si>
  <si>
    <t>Cette main vous représente, et l’autre représente votre ménage. Par rapport à votre ménage, est-ce que vous vous sentez plutôt :</t>
  </si>
  <si>
    <t>sohon ay  gaba ay min han mate kan nin da aran windo borey ga manou tchare da</t>
  </si>
  <si>
    <t xml:space="preserve">Wannan hannun kamar ku ne, wancen kuma kamar ƴan gidan ku ne. Tare da ƴan gidan ku ko ku na jin ku masu: </t>
  </si>
  <si>
    <t>los</t>
  </si>
  <si>
    <t>indépendant, comme cela</t>
  </si>
  <si>
    <t>Waran harakaye si tcharassé</t>
  </si>
  <si>
    <t xml:space="preserve"> Ƴanci ne, kamar haka/Cin gashin kai/ cin bida </t>
  </si>
  <si>
    <t>proche, comme cela</t>
  </si>
  <si>
    <t>Waran ga manou Tcharé</t>
  </si>
  <si>
    <t xml:space="preserve"> Kusa ne, kamar haka</t>
  </si>
  <si>
    <t>uni, comme cela</t>
  </si>
  <si>
    <t>Aran go Tcharga</t>
  </si>
  <si>
    <t>A haɗe ne , kamar haka</t>
  </si>
  <si>
    <t>ou intégré, comme cela</t>
  </si>
  <si>
    <t>Wal Aran go Tchara</t>
  </si>
  <si>
    <t>A cuɗe ne, kamar haka</t>
  </si>
  <si>
    <t>Je voudrais maintenant vous demander comment proche vous vous sentez par rapport à votre communauté.</t>
  </si>
  <si>
    <t>Aygaba Aye min ha maté kan nida koara borey gora gotéda.</t>
  </si>
  <si>
    <t>Yanzu Ina son in tambaye ku ko yaya ku ke jin kusantar ku tare da al’ummar ku.</t>
  </si>
  <si>
    <t>Cette main vous représente, et l’autre représente votre communauté. Par rapport à votre communauté, est-ce que vous vous sentez plutôt :</t>
  </si>
  <si>
    <t xml:space="preserve">Kanbé fa Aran no, Kanbé hinkata Aran koara Borey. Nida Aran koara Borey : </t>
  </si>
  <si>
    <t>Wannan hannun kamar ku ne, wancen kuma kamar al’ummar ku ce. Tare da al,ummar ku ko ku na jin ku masu:</t>
  </si>
  <si>
    <t xml:space="preserve">Je voudrais maintenant vous demander comment proche vous vous sentez par rapport à votre mari. </t>
  </si>
  <si>
    <t>ay gaba ay min han mate kan nindin kara bora gora gogate da</t>
  </si>
  <si>
    <t xml:space="preserve">Yanzu Ina son in tambaye ku ko yaya ku ke jin kusantar ku tare da al’ummar ku. </t>
  </si>
  <si>
    <t>Cette main vous représente, et l’autre représente votre communauté. Par rapport à votre mari, est-ce que vous vous sentez plutôt :</t>
  </si>
  <si>
    <t>Kanbé fa Aran no, Kanbé hinkata Aran windi koyo. Nida Aran windi koyo:</t>
  </si>
  <si>
    <t>Est-ce que vous pensez que vous avez un pouvoir sur votre propre destin?</t>
  </si>
  <si>
    <t>Aran ga mila aran gonda hina  aran kokoro bon</t>
  </si>
  <si>
    <t>Ko ku na ganin ku nada wani iko bisa ƙaddara ku?</t>
  </si>
  <si>
    <t>success</t>
  </si>
  <si>
    <t xml:space="preserve">Vous allez maintenant penser à la personne que vous connaissez qui a le mieux réussi financièrement.  Selon vous, comment cette personne a-t-elle eu ce succès ? Donner les deux principales raisons. </t>
  </si>
  <si>
    <t>aran ma fongou sahon borkan aran ga bey kan fondo feri assey norou tchetcji yan ra. Aran di yan ga mate no fonda te ga feri assey? Aran ma no sabila beri hinka</t>
  </si>
  <si>
    <t xml:space="preserve">Yanzu ku tuna da mutumen da kuka sani wanda yafi yin nassara wajen kudi . A ganin ku, tayaya wannan mutun yayi nassara? </t>
  </si>
  <si>
    <t>scs1</t>
  </si>
  <si>
    <t>Votre bonheur dépend du bonheur de ceux qui vous entourent.</t>
  </si>
  <si>
    <t>aran bin kaney go aran gorga siney kan bara</t>
  </si>
  <si>
    <t xml:space="preserve">Jin daɗin/farin ciki ku ya na rataye da jin daɗin/farin cikin wanda suke kewaye da ku. </t>
  </si>
  <si>
    <t>Quand vous prenez une décision, il est important de prendre en compte les opinions d’autres membres de votre communauté. </t>
  </si>
  <si>
    <t>Da aran ga sanka sambou a ga  bori  aran ma han gan koara borey tchin do sanney sey</t>
  </si>
  <si>
    <t>In za ku yanke shawara, yana da muhimmaci ku shawarci wasu mutane da cikin al ummarku.</t>
  </si>
  <si>
    <t>Vous aimez être unique et différente d’autres membres de votre communauté. </t>
  </si>
  <si>
    <t xml:space="preserve"> Ni ga ba ni ma fayankanda ni al’umma borey. Ni yadda ? </t>
  </si>
  <si>
    <t>Ku na son zama mutum na musamman cikin al’ummar ku
Kun yarda?</t>
  </si>
  <si>
    <t xml:space="preserve">C’est votre devoir de prendre soin de personnes de votre village, même quand vous devez vous sacrifier. </t>
  </si>
  <si>
    <t>Aga tilasse aran ga aran ma aran  koara borey sadjawe badey aran ga aran foundo no</t>
  </si>
  <si>
    <t xml:space="preserve">Wajibin ku ne ku kula da mutanen garinku, koda za ku sadaukar da kanku ne. </t>
  </si>
  <si>
    <t>Vous devez toujours respecter les décisions prises par votre ménage, meme si vous n’etes pas d’accord. </t>
  </si>
  <si>
    <t>Aga wadjibi aran ga aran ma kaye saney kan aran windo borey kayandi ga, badey aran mane yarda</t>
  </si>
  <si>
    <t>Wajibi ne ku bi yanke hukuncin da iyalin ku suka dauka, ko da baku yarda ba.</t>
  </si>
  <si>
    <t>daysintro1</t>
  </si>
  <si>
    <t xml:space="preserve">Je vais maintenant vous parler de la façon dont vous vous êtes sentie au cours des sept derniers jours.Pensez s’il vous plait aux 7 derniers jours, du [dire le jour de l’entretien] dernier à hier [dire le jour d’hier].  Je vais vous poser des questions sur la manière dont vous vous sentiez durant cette période. Pour chaque question, vous allez me dire combien de jours vous vous êtes senti ainsi durant les 7 derniers jours. Sachez que les réponses que vous donnez seront traités avec beaucoup de confidentialité. D’accord?
</t>
  </si>
  <si>
    <t xml:space="preserve">Ayga ba Aye min ha maté kan nina ni bon da guirbi Iyo da Tchar gamé ra.
Irga ba ni ma fongou djirbi Iya  Ga ka bi ga. 
 Irga  ba irma hayan té nissé mata kan ni ma ni bon da lokatcho din ra
Hayan koulou bon niga Tchi Ayssé djirbi mardjé kan ni ma hayfo niga hamo ra Djirbi Iya kan  
    Bissa Ra
Touyan gnai wo kan niga té hirssé Inda Aran gama ra hiné sani no. Aran yarda?  &lt;br&gt;&lt;br&gt;
</t>
  </si>
  <si>
    <t xml:space="preserve">Yanzu kuma zan muku hira bisa yanda ku ka ji kanku cikin kwanaki bakwai na ƙarshe wanda suka wuce. Ku tuna da kwanaki bakwai na ƙarshe, daga ranar () zuwa jiya(). Zan muku wasu tambayoyi bisa yanda ku ka ji kanku cikin wannan lokaci. A ko wace tambaya za ku gaya mini tsawon kwana nawa ku ka ji haka cikin wannan kwanakin bakwai. Kuma ku san da dukkan amsoshi da za ku badawa za’a aikata su (za'a yin amfani da su) a cikin babban sirri. Kun amince/Kun yarda? </t>
  </si>
  <si>
    <t xml:space="preserve">Nous allons utiliser les roches pour représenter le nombre de jours.
Si vous mettez toutes les roches (mettre 7 roches), ça veut dire que ça arrive tous les jours.
Si c’est arrivé quatre fois durant la dernière semaine, on peut mettre 4 roches.
Si c’est jamais, on peut ne mettre aucune roche.
Par exemple, si vous me demandez combien de jours au cours de la dernière semaine je suis embarqué dans une voiture, je vais dire 4 jours, alors je mets 4 roches.
</t>
  </si>
  <si>
    <t xml:space="preserve">Irga goy Da tondi Izzé Iyé Kanga Djirbi Iyé Tchabé. &lt;br&gt;&lt;br&gt;
- Dina tondaye Koul Za  &lt;i&gt;[Dina tondi izzé Iyé Za  7]&lt;/i&gt; Aga Tchabé kan Djirbi Iyé koul no.&lt;br&gt;
- Da djirbi Taki no djirbi iyara ni ga Za todi izzé Taki. &lt;br&gt;
- Da ba manti sor fo no nissi Za ba tondi izzé fo.&lt;br&gt;&lt;br&gt;
Missali ga, din naye han Tché margué naye fouro guirbi iyo kan bissa ra moto, Aygané guirbi taki yadinga Tondi Izzé takin naye ga Za.&lt;br&gt;&lt;br&gt;
</t>
  </si>
  <si>
    <t xml:space="preserve">Za mu yi amfani da duwatsu a zaman yawan kwanaki. &lt;br&gt;&lt;br&gt;
- Idan ku ka sa dukkan tsakonin &lt;i&gt;[sa duwatsu 7]&lt;/i&gt; ya na nufin cewa yanayin na faruwa a gareku a dukkan kwanakin.&lt;br&gt;
- Idan sau huɗu ya faru cikin kwanakin nan bakwai zaku sanya tsakuwa huɗu. &lt;br&gt;
- Idan kuma bai taɓa faruwa ba ba za ku iya sanya ko tsakuwa ɗaya ba.&lt;br&gt;&lt;br&gt;
</t>
  </si>
  <si>
    <t>Un autre exemple: si vous me demandez combien de jours au cours de la dernière semaine  je suis allé(e) cherche de l’eau, je vais répondre tous les jours, alors je mets toutes les 7 roches.
Finalement, si vous me demandez combien de jours au cours de la dernière semaine j’ai été travailler dans les champs, je vais répondre jamais, alors je ne mets aucune roche.
On peut commencer?&lt;br&gt;&lt;br&gt;</t>
  </si>
  <si>
    <t>Missali fo né kouané, Din naye han guirbi mardjé no Djirbi Iyyo kan bissa ra Aye Koye Ga hari Tchétchi, Aygané nissé guirbaye koulou Ya Din Ga Aye Ga Za Tondi Iyyé.&lt;br&gt;&lt;br&gt;
Bananta, Dinaye ha  djirbi mardjé kanno Djirbi Iyyo Kan Bissa ra Aye koye goye Farey Ra, Aye ga né nissé ba Tché fo Ya Din Ga Aye si Za Tondi Ba Affo..&lt;br&gt;&lt;br&gt;</t>
  </si>
  <si>
    <t>A misali, idan kun tambaye ni kwana nawa na yi a cikin mota, kwanaki bakwai na ƙarshe, sai in ce muku kwana huɗu kuma sai in sanya tsakuwa 4.&lt;br&gt;&lt;br&gt;
Wani misali na daban, idan ku ka tambaye ni kwana naya nayi cikin kwana bakwai na ƙarshe, ina zuwa neman ruwa, sai in baku amsar cewa dukkan kwanakin, sai in sanya dukkan tsakonin bakwai.&lt;br&gt;&lt;br&gt;
Daga ƙarshe, in ku ka tambaye ni kwana nawa nayi a cikin kwanaki bakwai na ƙarshe, zuwa yin aiki a cikin gona, zan bada amsa ko sau ɗaya, kenan ba zan sanya ko tsakuwa ɗaya ba.&lt;br&gt;&lt;br&gt;</t>
  </si>
  <si>
    <t>Les détails de la vie quotidienne vous ont dérangé plus que d'habitude.</t>
  </si>
  <si>
    <t>andoun gna missa nin zaga key ga bissa watoukoul</t>
  </si>
  <si>
    <t>Abubuwa na rayuwar yau da kullum sun damiku  hiye da yanda ku ka saba.</t>
  </si>
  <si>
    <t xml:space="preserve">Vous avez eu du mal à vous concentrer sur ce que vous faisiez </t>
  </si>
  <si>
    <t xml:space="preserve">nima hini guine lakalo yé hayakan nigoté ga. </t>
  </si>
  <si>
    <t xml:space="preserve">Ku ka ji rishin natsuwa bisa abinda ku ka saba yi. </t>
  </si>
  <si>
    <t xml:space="preserve">Vous vous êtes sentie triste.
</t>
  </si>
  <si>
    <t>nissi ga faran han</t>
  </si>
  <si>
    <t>kuka ji bacin rai.</t>
  </si>
  <si>
    <t xml:space="preserve">Vous avez senti que tout ce que vous faisiez a pris toute votre énergie </t>
  </si>
  <si>
    <t>haya koul kan nigogate nin londey wi</t>
  </si>
  <si>
    <t>Ku ka ji abinda ku ke yi ya ɗauke muku dukkan kuzari</t>
  </si>
  <si>
    <t xml:space="preserve">Vous avez été confiante en l’avenir </t>
  </si>
  <si>
    <t>Ni naney hankan ga hani ga ka ga</t>
  </si>
  <si>
    <t>Ku ka amince da gobe/ Kuka amince da abinda zai faruwa a nan gaba/ Kun yi imani</t>
  </si>
  <si>
    <t>Vous êtes-vous sentie nerveuse, tendue ou inquiète.</t>
  </si>
  <si>
    <t>ni ma bin touney da gabouney</t>
  </si>
  <si>
    <t>kuka ji juyayi da damuwa.</t>
  </si>
  <si>
    <t xml:space="preserve">Vous avez eu du mal à dormir paisiblement </t>
  </si>
  <si>
    <t>niman guirbi gama kani</t>
  </si>
  <si>
    <t>Ku ka samu matsala wajen yin barci lahiyayye</t>
  </si>
  <si>
    <t xml:space="preserve">Vous avez été heureuse </t>
  </si>
  <si>
    <t>Ni Farehan</t>
  </si>
  <si>
    <t>Ku ka ji ku cikin murna</t>
  </si>
  <si>
    <t xml:space="preserve">Vous vous êtes sentie seule </t>
  </si>
  <si>
    <t>Nima kan ni go ni hiney</t>
  </si>
  <si>
    <t>Kaɗaici</t>
  </si>
  <si>
    <t>16.10</t>
  </si>
  <si>
    <t>Vous étiez si fatiguée que vous ne pouviez rien entreprendre.</t>
  </si>
  <si>
    <t>Ni ma fargaye lalo kal nissi hinga haye koul te</t>
  </si>
  <si>
    <t>kun gaji har ba za ku dauki niyyar yin komai ba.</t>
  </si>
  <si>
    <t>pos_att</t>
  </si>
  <si>
    <t xml:space="preserve">Vous avez eu une attitude positive envers vous-même ? </t>
  </si>
  <si>
    <t>ni boryan di ni bonsey</t>
  </si>
  <si>
    <t>ku samu halin kirki ga kanku.</t>
  </si>
  <si>
    <t>Vous vous etes sentie inutile.</t>
  </si>
  <si>
    <t>Ni ma kan nissi ga haye koul djara</t>
  </si>
  <si>
    <t>kun ji baku da amfani./Ku ka ji ba ka iya barkata komai.</t>
  </si>
  <si>
    <t xml:space="preserve">Eu des maux de tête? </t>
  </si>
  <si>
    <t>Ni Té Bon Dori</t>
  </si>
  <si>
    <t>Ku ka yi ciwon kai</t>
  </si>
  <si>
    <t xml:space="preserve">Votre digestion a été mauvaise? </t>
  </si>
  <si>
    <t>ni man ma ni gounda kani</t>
  </si>
  <si>
    <t xml:space="preserve">Cikin ku ya samu matsalar narkar da abinci </t>
  </si>
  <si>
    <t xml:space="preserve">Vous avez eu des difficultés à remplir vos responsabilités familiales? </t>
  </si>
  <si>
    <t>aran do sandey gan nin gangi ni min windo goyey gassandi</t>
  </si>
  <si>
    <t>Ko kun samu matsala wajen abinda ya rataya a  wuyanku na iyali</t>
  </si>
  <si>
    <t xml:space="preserve">Vous avez eu des difficultés dans votre travail quotidien? </t>
  </si>
  <si>
    <t>ni dou sandey ni watoukoul goyanra</t>
  </si>
  <si>
    <t xml:space="preserve">Ko kun samu matsala cikin aikin ku na yau da gobe? </t>
  </si>
  <si>
    <t>Da boro fo si ba ni ma hari fo te, ni ga hini ga du fondo gana ga a te ?</t>
  </si>
  <si>
    <t xml:space="preserve"> Idan wani baya son wani abu da ku ke yi, lalle za ku iya samun dubarun ku ka yi abun da ku ke so </t>
  </si>
  <si>
    <t>travaille dur mais n'a pas de paix</t>
  </si>
  <si>
    <t>a la paix mais ne travaille pas dur</t>
  </si>
  <si>
    <t>La santé</t>
  </si>
  <si>
    <t>Ces jours-ci, vous sentez-vous bien vu par les membres de votre ménage en ce qui concerne vos activités génératrices de revenus ?</t>
  </si>
  <si>
    <t>god_bless_raison_o</t>
  </si>
  <si>
    <t>selected(${god_bless_raison},5)</t>
  </si>
  <si>
    <t>Autre à préciser:</t>
  </si>
  <si>
    <t>Qui dans le ménage a vu la vidéo ?  &lt;br&gt;  &lt;br&gt;</t>
  </si>
  <si>
    <t>[Enquetrice : on peut choisir plusieurs options]</t>
  </si>
  <si>
    <t>[ENQUETRICE: CHOISIR UNE QUALITÉ POUR CHAQUE ESPACE]</t>
  </si>
  <si>
    <t>Enquêtrice: lire les options</t>
  </si>
  <si>
    <t>Enquêtrice: NE PAS LIRE CETTE QUESTION</t>
  </si>
  <si>
    <t xml:space="preserve">Enquêtrice: assurez-vous d'être isolé des autres membres du ménage pour administrer cette section. </t>
  </si>
  <si>
    <t xml:space="preserve">(NE PAS LIRE : Si l’enquêtée parle de la zakat : la zakat n’est pas l'aumône mais peut être incluse)  </t>
  </si>
  <si>
    <t xml:space="preserve">Ces jours-ci, y a-t-il des gens qui vous détestent, personnellement, au point de souhaiter votre échec ou d'essayer de saboter votre progression ou succès ? </t>
  </si>
  <si>
    <t>Ces jours-ci, pensez-vous que vous avez la bénédiction de Dieu, par rapport à d’autres temps ?</t>
  </si>
  <si>
    <t>&lt;i&gt;Enquetrice : ne lire pas les reponses&lt;/i&gt;</t>
  </si>
  <si>
    <t xml:space="preserve">[Enquetrice: NE PAS LIRE CES MODALITÉS MAIS CLASSER CELLES QUI L’ENQUETÉE DIT. On peut choisir plusieurs réponses.] </t>
  </si>
  <si>
    <t>${mani_ami}!=0</t>
  </si>
  <si>
    <t>.&gt;=0 and .&lt;=100</t>
  </si>
  <si>
    <t>${mani_lequel}!=0</t>
  </si>
  <si>
    <t>Si "non", ecrivez 0. S'ils n'ont pas d'activité, reformuler : "questions sur le démarrage d'une activité potentielle."</t>
  </si>
  <si>
    <t>. &gt;= 0 and . &lt;= 300</t>
  </si>
  <si>
    <t>g_tips</t>
  </si>
  <si>
    <t>Au total, à combien de jours de formations ACV avez &lt;b&gt; vous (la bénéficiaire) &lt;/b&gt; participé ?</t>
  </si>
  <si>
    <t>" Nous allons maintenant passer à des questions qui portent sur comment vous vous sentez dans l’ésprit ces jours-ci. &lt;br&gt;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 
&lt;br&gt; 
Il n’y a pas de bonne réponse ou de mauvaise réponse. Tout ce que vous nous dites sera confidentiel et ne sera pas partagé."</t>
  </si>
  <si>
    <t>T.09b hali inkanta?</t>
  </si>
  <si>
    <t>T.09c Hali inzanta?</t>
  </si>
  <si>
    <t>T.09d La quatrieme?</t>
  </si>
  <si>
    <t>R.9   Au cours des 12 derniers mois, est-il arrivé que votre mari ou un autre membre de votre ménage &lt;br&gt; &lt;br&gt; 
&lt;b&gt; vous empêche de travailler en dehors de la maison (par exemple aller aux champs, aller au marché) &lt;/b&gt; ?</t>
  </si>
  <si>
    <t xml:space="preserve">10_9.2  Ces jours-ci, pensez-vous que vous avez la bénédiction de Dieu, par rapport à d'autres temps ? &lt;br&gt; &lt;br&gt;Jirbey wo, ni ga miila kaà ni go Irkoy rahama (soudji) ra ? </t>
  </si>
  <si>
    <t>Ces jours-ci, pensez-vous que vous avez la bénédiction de Dieu, par rapport à d'autres temps ? &lt;br&gt; &lt;br&gt; Cikin wannan kwanakin yaya kuke ganin albarkar da allah ya sabko muku idan an kamanta da sauran lokutta?</t>
  </si>
  <si>
    <t>1</t>
  </si>
  <si>
    <t>2</t>
  </si>
  <si>
    <t>Avoir de la paix</t>
  </si>
  <si>
    <t>3</t>
  </si>
  <si>
    <t>4</t>
  </si>
  <si>
    <t>filter</t>
  </si>
  <si>
    <t>assembly</t>
  </si>
  <si>
    <t>location</t>
  </si>
  <si>
    <t>sub_loc</t>
  </si>
  <si>
    <t>q1a_yrname</t>
  </si>
  <si>
    <t>q1b_enumid</t>
  </si>
  <si>
    <t>order1_filter</t>
  </si>
  <si>
    <t>image</t>
  </si>
  <si>
    <t>Dubara koni kan ga gourdjeye inga bon sé da kan ga tchétchi a min ga bon lassabeye té</t>
  </si>
  <si>
    <t>Lakal kaneye</t>
  </si>
  <si>
    <t>Goye da himma da gabi</t>
  </si>
  <si>
    <t>not(selected(${rank1}, filter))</t>
  </si>
  <si>
    <t>not(selected(${rank1}, filter)) and not(selected(${rank2}, filter))</t>
  </si>
  <si>
    <t>not(selected(${rank1}, filter)) and not(selected(${rank2}, filter)) and not(selected(${rank3}, filter))</t>
  </si>
  <si>
    <t>Yin aiki da nace</t>
  </si>
  <si>
    <t>kwanciyar hankali</t>
  </si>
  <si>
    <t xml:space="preserve">Samun amannan mutane </t>
  </si>
  <si>
    <t xml:space="preserve">Sanin yanda zai yanke hukunci cikin yanci da dubara </t>
  </si>
  <si>
    <t>Avoir les liens sociaux correctes (l'adhésion des gens)</t>
  </si>
  <si>
    <t xml:space="preserve">10_3a 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 &lt;br&gt; &lt;br&gt; Yanzu, kuma kurangar ta na nuna kwanciyar hankali. &lt;br&gt; &lt;br&gt;
ƙololon kurangar yana nuna hiyeyen kwanciyar hankali. Ƙasa ya na nuna ƙaramcin kwanciyar hankali. Kenan, in ku ka nuna ƙololon kuranga (ka nuna) ku na cikakkiyar kwanciyar hankali, in ko ku ka nuna daga ƙasa ƙasa ku na ragaggiyar kwanciyar hankali. </t>
  </si>
  <si>
    <t>" Nous allons maintenant passer à des questions qui portent sur comment vous vous sentez dans l’ésprit ces jours-ci. &lt;br&gt; 
Iri ga ba iri ma hayan té mata kan no waran go ga goye projat ra. Hayan foyan ga gabou, hafo yan go waran bafouna bon, da hafoyan mo higua hinni hima waran biné tounandi. Waran ma allhanan iri sé goumo goumo. hiri go ga waran han waran ma waran houmbourou kouma ka waran bina ra, waran ma si arda kourou sambou ga tou iri sé. Iri ka né no waran ma dou ga salan, waran ma tchi hari kan go waran bina ra. Hiri go ga sabou goumo waran sé zama waran niri no fondo iri ma ka ga salan ga yéti tcharé mé ra hankan go waran do da hankan waran goga té bon.  
&lt;br&gt; 
Il n’y a pas de bonne réponse ou de mauvaise réponse. Tout ce que vous nous dites sera confidentiel et ne sera pas partagé."</t>
  </si>
  <si>
    <t>Dans le ménage? &lt;br&gt; Cikin gida</t>
  </si>
  <si>
    <t xml:space="preserve">Hors du menage? &lt;br&gt; Waje </t>
  </si>
  <si>
    <t>g_mani</t>
  </si>
  <si>
    <t>g_rank</t>
  </si>
  <si>
    <t>g_ranknon</t>
  </si>
  <si>
    <t>g_emo</t>
  </si>
  <si>
    <t>g_aum</t>
  </si>
  <si>
    <t>g_inst</t>
  </si>
  <si>
    <t>field list</t>
  </si>
  <si>
    <t>g_rel0</t>
  </si>
  <si>
    <t>g_los</t>
  </si>
  <si>
    <t>g_estime</t>
  </si>
  <si>
    <t>g_gse</t>
  </si>
  <si>
    <t>gp_stair5</t>
  </si>
  <si>
    <t>SECTION_psychosociale</t>
  </si>
  <si>
    <t>SECTION_relations</t>
  </si>
  <si>
    <t xml:space="preserve">SECTION 5 :  RELATIONS  </t>
  </si>
  <si>
    <t>Parmi les émotions ci-dessous, lesquelles voudriez-vous le plus ressentir ? La première? 
&lt;br&gt;
1  calme/paisible &lt;br&gt;
2  heureuse  &lt;br&gt;
3  confiance en soi &lt;br&gt;
4  respecté</t>
  </si>
  <si>
    <t>T.12a Parmi les émotions ci-dessous, lesquelles voudriez-vous le plus ressentir ? La première? 
&lt;br&gt;
1  calme/paisible &lt;br&gt;
2  heureuse  &lt;br&gt;
3  confiance en soi &lt;br&gt;
4  respecté &lt;br&gt; &lt;br&gt; Cikin halayen tausayawa wanne ku ka hi so ku ji a cikin ranku?&lt;br&gt;
1.	Kwanciyar hankali&lt;br&gt;
2.	Murna/farin ciki&lt;br&gt;
3.	Yarda da kai&lt;br&gt;
4.	Wanda a ke girmamawa</t>
  </si>
  <si>
    <t xml:space="preserve">10_8.1_fu Da boro fo si ba ni ma hari fo te, ni ga hini ga du fondo gana ga a te ?
 &lt;br&gt; &lt;br&gt;Aran yarda?&lt;br&gt; &lt;br&gt;10_8.1_fu Si quelqu'un ne veut pas que vous fassiez quelque chose, vous pouvez trouver un moyen de faire ce que vous voulez faire quand même. &lt;br&gt; &lt;br&gt;
Etes-vous d’accord? </t>
  </si>
  <si>
    <t xml:space="preserve">10_8.1_fu  Idan wani baya son wani abu da ku ke yi, lalle za ku iya samun dubarun ku ka yi abun da ku ke so 
 &lt;br&gt; &lt;br&gt;Kun yarda?&lt;br&gt; &lt;br&gt;10_8.1_fu Si quelqu'un ne veut pas que vous fassiez quelque chose, vous pouvez trouver un moyen de faire ce que vous voulez faire quand même. &lt;br&gt; &lt;br&gt;
Etes-vous d’accord? </t>
  </si>
  <si>
    <t xml:space="preserve">10_8.2  Da boro fo si ba ni ma hari fo te, ni ga hini ga du fondo gana ga a te ?
 &lt;br&gt; &lt;br&gt;Aran yarda?&lt;br&gt; &lt;br&gt;10_8.2 C'est facile pour vous de rester sur le chemin  que vous vous êtes tracés et d’accomplir vos buts dans la vie. &lt;br&gt; &lt;br&gt;
Etes-vous d’accord? 
</t>
  </si>
  <si>
    <t xml:space="preserve">10_8.2 Mai sauƙi ne a gareku ku tsaya kan hanyar da ku ka shimfida don cimma gurinku a cikin rayuwarku. 
 &lt;br&gt; &lt;br&gt;Kun yarda?&lt;br&gt; &lt;br&gt;10_8.2 C'est facile pour vous de rester sur le chemin  que vous vous êtes tracés et d’accomplir vos buts dans la vie. &lt;br&gt; &lt;br&gt;
Etes-vous d’accord? 
</t>
  </si>
  <si>
    <t xml:space="preserve">10_8.3 aran ga kaba aran bon ga, kan  aran ga hin ga lassabou hano té missa ka aran sé guirssey bon
 &lt;br&gt; &lt;br&gt;Aran yarda?&lt;br&gt; &lt;br&gt;10_8.3 Vous avez confiance que vous êtes capable de bien faire face aux événements inattendus. &lt;br&gt;&lt;br&gt;
Etes-vous d’accord? 
</t>
  </si>
  <si>
    <t xml:space="preserve">10_8.3 Idan/in abu na ba zata/zato/kai tsaye yazo muku, Kun yarda da kanku da za ku iya fuskance shi.
 &lt;br&gt; &lt;br&gt;Kun yarda?&lt;br&gt; &lt;br&gt;10_8.3 Vous avez confiance que vous êtes capable de bien faire face aux événements inattendus. &lt;br&gt;&lt;br&gt;
Etes-vous d’accord? 
</t>
  </si>
  <si>
    <t xml:space="preserve">10_8.4 Waran ga hiniga waran lakaley kanadi watakan sandey ka garou Aransé zamsé waran gonda hina kanga bonza. 
 &lt;br&gt; &lt;br&gt;Aran yarda?&lt;br&gt; &lt;br&gt;10_8.4 Vous pouvez rester calme lorsque vous êtes confrontée à des difficultés car vous avez les capacités de vous adapter.  &lt;br&gt; &lt;br&gt;
Etes-vous d’accord? 
</t>
  </si>
  <si>
    <t xml:space="preserve">10_8.4 Za ku iya ajiye hankalinku idan wasu matsaloli su ka fuskance ku domin za ku iya daidaituwa. 
 &lt;br&gt; &lt;br&gt;Kun yarda?&lt;br&gt; &lt;br&gt;10_8.4 Vous pouvez rester calme lorsque vous êtes confrontée à des difficultés car vous avez les capacités de vous adapter.  &lt;br&gt; &lt;br&gt;
Etes-vous d’accord? 
</t>
  </si>
  <si>
    <t xml:space="preserve">10_9.1 Aran ga hiné ga hari hanoté Dan ga maté kan Djamkoul go gaté. 
 &lt;br&gt; &lt;br&gt;Aran yarda?&lt;br&gt; &lt;br&gt;10_9.1 Vous êtes capable de faire les choses aussi bien que la plupart des gens.  
&lt;br&gt; &lt;br&gt;
Etes-vous d’accord? </t>
  </si>
  <si>
    <t xml:space="preserve">10_9.1 Ku na iya yin abubuwa kamar yanda yawancin mutane zasu iya yi.
 &lt;br&gt; &lt;br&gt;Kun yarda?&lt;br&gt; &lt;br&gt;10_9.1 Vous êtes capable de faire les choses aussi bien que la plupart des gens.  
&lt;br&gt; &lt;br&gt;
Etes-vous d’accord? </t>
  </si>
  <si>
    <t xml:space="preserve">10_14.1 Aga tilasse aran ga aran ma aran  koara borey sadjawe badey aran ga aran foundo no
 &lt;br&gt; &lt;br&gt;Aran yarda?&lt;br&gt; &lt;br&gt;10_14.1 C’est votre devoir de prendre soin des personnes de votre village, même quand vous devez vous sacrifier. 
&lt;br&gt; &lt;br&gt;
Etes-vous d’accord? </t>
  </si>
  <si>
    <t xml:space="preserve">10_14.1 Wajibin ku ne ku kula da mutanen garinku, koda za ku sadaukar da kanku ne. 
 &lt;br&gt; &lt;br&gt;Kun yarda?&lt;br&gt; &lt;br&gt;10_14.1 C’est votre devoir de prendre soin des personnes de votre village, même quand vous devez vous sacrifier. 
&lt;br&gt; &lt;br&gt;
Etes-vous d’accord? </t>
  </si>
  <si>
    <t>agree4</t>
  </si>
  <si>
    <t>Non pas du tout / aa ko kadan / Aa ba keina</t>
  </si>
  <si>
    <t>Non / aa</t>
  </si>
  <si>
    <t>Oui / Ii / Oho</t>
  </si>
  <si>
    <t>Oui tout à fait / Ii korai kuwa / Oho yadin deyno</t>
  </si>
  <si>
    <t>agree4god</t>
  </si>
  <si>
    <t>DIEU (NE PAS LIRE)</t>
  </si>
  <si>
    <t>conf</t>
  </si>
  <si>
    <t xml:space="preserve">1 est digne de confiance, 9 indignes de confiance </t>
  </si>
  <si>
    <t xml:space="preserve">2 sont dignes de confiance , 8 indignes de confiance </t>
  </si>
  <si>
    <t xml:space="preserve">3 sont dignes de confiance, 7  indignes de confiance </t>
  </si>
  <si>
    <t xml:space="preserve">4  sont dignes de confiance, 6 indignes de confiance </t>
  </si>
  <si>
    <t xml:space="preserve">5   sont dignes de confiance, 5 indignes de confiance </t>
  </si>
  <si>
    <t xml:space="preserve">6  sont dignes de confiance, 4 indignes de confiance </t>
  </si>
  <si>
    <t xml:space="preserve">7  sont dignes de confiance, 3 indignes de confiance </t>
  </si>
  <si>
    <t xml:space="preserve">8  sont dignes de confiance, 2 indignes de confiance </t>
  </si>
  <si>
    <t xml:space="preserve">9  sont dignes de confiance, 1 indigne de confiance </t>
  </si>
  <si>
    <t xml:space="preserve">10  sont dignes de confiance, 0 indigne de confiance </t>
  </si>
  <si>
    <t>isbaseline</t>
  </si>
  <si>
    <t xml:space="preserve">Agent enquêteur : </t>
  </si>
  <si>
    <t xml:space="preserve">Autre enquêteur : </t>
  </si>
  <si>
    <t>ses_tele</t>
  </si>
  <si>
    <t>gp_mem</t>
  </si>
  <si>
    <t xml:space="preserve">Voici la liste des AGR du ménage. </t>
  </si>
  <si>
    <t>g_busmonth1</t>
  </si>
  <si>
    <t xml:space="preserve">B. Activité génératrice de revenu principale de la bénéficiaire </t>
  </si>
  <si>
    <t>s_plan</t>
  </si>
  <si>
    <t>PARTIE A: Echelle d'expérience d'insécurité alimentaire</t>
  </si>
  <si>
    <t xml:space="preserve">La bénéficiare </t>
  </si>
  <si>
    <t>Autre</t>
  </si>
  <si>
    <t>act_type</t>
  </si>
  <si>
    <t xml:space="preserve">transformation de produits agricoles </t>
  </si>
  <si>
    <t xml:space="preserve"> confection de vêtements, chaussures </t>
  </si>
  <si>
    <t>construction, menuiserie</t>
  </si>
  <si>
    <t xml:space="preserve"> commerce </t>
  </si>
  <si>
    <t xml:space="preserve">Professional libérale </t>
  </si>
  <si>
    <t>tout autre service</t>
  </si>
  <si>
    <t xml:space="preserve">moyen de transport </t>
  </si>
  <si>
    <t>quelconque activité non-agricole</t>
  </si>
  <si>
    <t>autres activités</t>
  </si>
  <si>
    <t xml:space="preserve">Chef du ménage </t>
  </si>
  <si>
    <t xml:space="preserve">Conjoint ( e )
</t>
  </si>
  <si>
    <t>Coépouse</t>
  </si>
  <si>
    <t>Fils, Fille</t>
  </si>
  <si>
    <t>Fils, Fille d'une coépouse</t>
  </si>
  <si>
    <t>Père, Mère</t>
  </si>
  <si>
    <t>Petit fils, petite fille</t>
  </si>
  <si>
    <t>Grand-parents</t>
  </si>
  <si>
    <t xml:space="preserve">Cousin / cousine </t>
  </si>
  <si>
    <t xml:space="preserve">Neveu / Nièce </t>
  </si>
  <si>
    <t>Conjoint du fils / fille (gendre/belle-fille)</t>
  </si>
  <si>
    <t>Conjoint de frère/sœur (beau-frère/belle-soeur)</t>
  </si>
  <si>
    <t xml:space="preserve">Père/Mère de conjoint(e) (Beau Père/Belle Mère) </t>
  </si>
  <si>
    <t>Autres Parents du CM / Conjoint</t>
  </si>
  <si>
    <t>Sans lien -  Personne non apparentée au CM / Conjoint</t>
  </si>
  <si>
    <t>Domestique ou parent du domestique</t>
  </si>
  <si>
    <t xml:space="preserve">Autre à spécifier </t>
  </si>
  <si>
    <t>Célibataire</t>
  </si>
  <si>
    <t>Marié(e) monogame</t>
  </si>
  <si>
    <t>Marié(e) polygame</t>
  </si>
  <si>
    <t>Union libre</t>
  </si>
  <si>
    <t>Veuf(ve)</t>
  </si>
  <si>
    <t xml:space="preserve">Divorcé(e) </t>
  </si>
  <si>
    <t xml:space="preserve">Séparé(e) </t>
  </si>
  <si>
    <t>education</t>
  </si>
  <si>
    <t>Aucun</t>
  </si>
  <si>
    <t>Maternelle</t>
  </si>
  <si>
    <t>CI</t>
  </si>
  <si>
    <t>CP</t>
  </si>
  <si>
    <t>CE1</t>
  </si>
  <si>
    <t>CE2</t>
  </si>
  <si>
    <t>CM1</t>
  </si>
  <si>
    <t>CM2</t>
  </si>
  <si>
    <t>6ème</t>
  </si>
  <si>
    <t>5ème</t>
  </si>
  <si>
    <t>4ème</t>
  </si>
  <si>
    <t>3ème</t>
  </si>
  <si>
    <t>2nde</t>
  </si>
  <si>
    <t>1ère</t>
  </si>
  <si>
    <t>Terminale</t>
  </si>
  <si>
    <t xml:space="preserve">Supérieur (1ère année) </t>
  </si>
  <si>
    <t>Supérieur (2ème année)</t>
  </si>
  <si>
    <t>Supérieur (3ème année)</t>
  </si>
  <si>
    <t>Supérieur (4ème année)</t>
  </si>
  <si>
    <t>Supérieur (5ème année)</t>
  </si>
  <si>
    <t>Supérieur (6ème année et +)</t>
  </si>
  <si>
    <t>health</t>
  </si>
  <si>
    <t>excellente</t>
  </si>
  <si>
    <t xml:space="preserve">passable </t>
  </si>
  <si>
    <t xml:space="preserve"> mauvaise</t>
  </si>
  <si>
    <t>activitylist</t>
  </si>
  <si>
    <t xml:space="preserve">${activity1} </t>
  </si>
  <si>
    <t>${activity2}</t>
  </si>
  <si>
    <t>${activity3}</t>
  </si>
  <si>
    <t>${activity4}</t>
  </si>
  <si>
    <t xml:space="preserve">-investir plus d'argent et développer cette activité </t>
  </si>
  <si>
    <t xml:space="preserve">-ne pas investir d'argent, mais continuer à faire cette activité </t>
  </si>
  <si>
    <t>-arrêter/ne plus faire  cette activité</t>
  </si>
  <si>
    <t>fundprobability</t>
  </si>
  <si>
    <t>Très probable</t>
  </si>
  <si>
    <t>Assez probable</t>
  </si>
  <si>
    <t>Peu probable</t>
  </si>
  <si>
    <t>Pas du tout probable</t>
  </si>
  <si>
    <t>act_joint</t>
  </si>
  <si>
    <t>Conjoint</t>
  </si>
  <si>
    <t xml:space="preserve">Individuel </t>
  </si>
  <si>
    <t xml:space="preserve">currency </t>
  </si>
  <si>
    <t xml:space="preserve">FCFA </t>
  </si>
  <si>
    <t xml:space="preserve">Naira </t>
  </si>
  <si>
    <t xml:space="preserve">save_frequency2 </t>
  </si>
  <si>
    <t xml:space="preserve">au total </t>
  </si>
  <si>
    <t>par jour</t>
  </si>
  <si>
    <t>par semaine</t>
  </si>
  <si>
    <t xml:space="preserve">par 3 mois </t>
  </si>
  <si>
    <t>foodsecurityfrequency</t>
  </si>
  <si>
    <t>Quelques mois, mais pas tous les mois</t>
  </si>
  <si>
    <t>Presque tous les mois</t>
  </si>
  <si>
    <t xml:space="preserve">surveyno_consent </t>
  </si>
  <si>
    <t>ménage non-trouvé</t>
  </si>
  <si>
    <t xml:space="preserve">ménage refusé </t>
  </si>
  <si>
    <t xml:space="preserve">Personne n'était disponible pendant toute la période de l'enquête. </t>
  </si>
  <si>
    <t>yesno</t>
  </si>
  <si>
    <t>oui</t>
  </si>
  <si>
    <t>non</t>
  </si>
  <si>
    <t>list_name</t>
  </si>
  <si>
    <t xml:space="preserve">PARTIE B : CARACTERISTIQUES DES AGR NON AGRICOLES </t>
  </si>
  <si>
    <t>PARTIE B : CARACTERISTIQUES DES AGR NON AGRICOLES</t>
  </si>
  <si>
    <t>AGR [${bus2_name}]</t>
  </si>
  <si>
    <t xml:space="preserve">min(${act_n}, 15) </t>
  </si>
  <si>
    <t>bus2_pos</t>
  </si>
  <si>
    <t>bus2_name</t>
  </si>
  <si>
    <t>stairs</t>
  </si>
  <si>
    <t>10 Plus haut</t>
  </si>
  <si>
    <t>1 Plus Bas</t>
  </si>
  <si>
    <t>psychdistance</t>
  </si>
  <si>
    <t>Position 4 = intégré</t>
  </si>
  <si>
    <t>psychdistance2</t>
  </si>
  <si>
    <t xml:space="preserve">non-applicable </t>
  </si>
  <si>
    <t>stones7</t>
  </si>
  <si>
    <t xml:space="preserve">0 jours / pierres </t>
  </si>
  <si>
    <t>1 jour / pierre</t>
  </si>
  <si>
    <t>2 jours / pierres</t>
  </si>
  <si>
    <t xml:space="preserve">3 jours / pierres </t>
  </si>
  <si>
    <t>4 jours / pierres</t>
  </si>
  <si>
    <t>5 jours / pierres</t>
  </si>
  <si>
    <t>6 jours / pierres</t>
  </si>
  <si>
    <t>7 jours / pierres</t>
  </si>
  <si>
    <t>hate</t>
  </si>
  <si>
    <t>non - personne</t>
  </si>
  <si>
    <t xml:space="preserve">oui, un ou deux </t>
  </si>
  <si>
    <t>oui, beaucoup</t>
  </si>
  <si>
    <t>tension</t>
  </si>
  <si>
    <t xml:space="preserve">Non, pas du tout </t>
  </si>
  <si>
    <t xml:space="preserve">Oui, un peu </t>
  </si>
  <si>
    <t>Oui, moderée</t>
  </si>
  <si>
    <t>Oui, beaucoup</t>
  </si>
  <si>
    <t>rel_frequency</t>
  </si>
  <si>
    <t>La plupart du temps</t>
  </si>
  <si>
    <t>Parfois</t>
  </si>
  <si>
    <t>Rarement</t>
  </si>
  <si>
    <t>Jamais</t>
  </si>
  <si>
    <t xml:space="preserve">non applicable </t>
  </si>
  <si>
    <t>Refus (à préciser)</t>
  </si>
  <si>
    <t>decision_power1</t>
  </si>
  <si>
    <t>N’importe pas du tout</t>
  </si>
  <si>
    <t>Importe un peu</t>
  </si>
  <si>
    <t>Importe beaucoup</t>
  </si>
  <si>
    <t>Non Applicable</t>
  </si>
  <si>
    <t>decision_power2</t>
  </si>
  <si>
    <t>pas du tout</t>
  </si>
  <si>
    <t>un petit peu</t>
  </si>
  <si>
    <t>tout à fait</t>
  </si>
  <si>
    <t xml:space="preserve">mes_better </t>
  </si>
  <si>
    <t xml:space="preserve">Beaucoup mieux </t>
  </si>
  <si>
    <t xml:space="preserve">Un peu mieux </t>
  </si>
  <si>
    <t xml:space="preserve">Le même </t>
  </si>
  <si>
    <t>Un peu plus mal</t>
  </si>
  <si>
    <t>Bien pire</t>
  </si>
  <si>
    <t>present</t>
  </si>
  <si>
    <t>La bénéficiaire était seule pendant toute la section</t>
  </si>
  <si>
    <t>Des hommes du ménage</t>
  </si>
  <si>
    <t>D'autres femmes dans le ménage</t>
  </si>
  <si>
    <t>Des enfants du ménage</t>
  </si>
  <si>
    <t>Des hommes hors du ménage</t>
  </si>
  <si>
    <t>Des femmes hors du ménage</t>
  </si>
  <si>
    <t>Autre femme répondante était seule pendant toute la section</t>
  </si>
  <si>
    <t>Francais</t>
  </si>
  <si>
    <t>Hausa</t>
  </si>
  <si>
    <t>Djerma</t>
  </si>
  <si>
    <t xml:space="preserve">Autre a préciser </t>
  </si>
  <si>
    <t>Tamachek</t>
  </si>
  <si>
    <t>SECTION_mesures</t>
  </si>
  <si>
    <t>gp_noconsent</t>
  </si>
  <si>
    <t>gp_consent</t>
  </si>
  <si>
    <t>g_tens</t>
  </si>
  <si>
    <t>g_acv</t>
  </si>
  <si>
    <t>bus1_comm_pos</t>
  </si>
  <si>
    <t>if(${bus1_comm} = 0, "", 
if(${bus1_comm} = 1, "4", 
if(${bus1_comm} = 2, "4 4", 
if(${bus1_comm} = 3, "4 4 4",
if(${bus1_comm} = 4, "4 4 4 4",
if(${bus1_comm}=5, "4 4 4 4 4", "" )) )) ) )</t>
  </si>
  <si>
    <t>Quelle est la classe la plus élevée que vous avez achevée avec succès ?</t>
  </si>
  <si>
    <t xml:space="preserve">${bus1_food} +  ${bus1_comm} + ${bus1_art} + ${bus1_extra} </t>
  </si>
  <si>
    <t>concat(${bus1_food_pos}, " ", 
${bus1_comm_pos}, " ",  
${bus1_art_pos}, " ",  
${bus1_extra_pos})</t>
  </si>
  <si>
    <t xml:space="preserve">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t>
  </si>
  <si>
    <t>gp_aumone</t>
  </si>
  <si>
    <t>aut_rend_comb</t>
  </si>
  <si>
    <t xml:space="preserve">Si un ménage a un meilleur rendement des récoltes que les autres habitants de son village, devrait-il garder pour son avenir ou le partager avec d'autres ménages plus pauvres de son village ? </t>
  </si>
  <si>
    <t>Quel pourcentage (combien sur 100) de ses rendements pensez-vous que ce ménage devrait-il donné aux autres ménages plus pauvres ?</t>
  </si>
  <si>
    <t>Imaginons que vous avez une dispute avec quelqu'un &lt;br&gt; dans votre ménage ou village &lt;/br&gt;. Y a-t-il des gens dans le ménage ou hors du ménage à qui vous pourriez demander conseil à tout moment ? [SI NON, ECRIVEZ "0"] [SI OUI…] Combien?</t>
  </si>
  <si>
    <t>Imaginons que vous avez une question sur le déroulement de votre activité génératrice de revenue (par exemple: identifier les marchés, se procurer des produits). Y a-t-il des gens &lt;b&gt;dans votre ménage ou le village&lt;/b&gt; qui seraient prêt à vous conseiller à tout moment? [SI NON, ECRIVEZ "0"] [SI OUI…] Combien?</t>
  </si>
  <si>
    <t>mani_resp</t>
  </si>
  <si>
    <t>Selon vous, quelle femme aura plus de respect des autres ?</t>
  </si>
  <si>
    <t>aut_rend</t>
  </si>
  <si>
    <t>Épargner pour l’avenir</t>
  </si>
  <si>
    <t xml:space="preserve">Partager avec d’autres </t>
  </si>
  <si>
    <t>select_one aut_rend</t>
  </si>
  <si>
    <t>${aut_rend}=2</t>
  </si>
  <si>
    <t>(NE PAS LIRE : Si l’enquêtée parle de la zakat : la zakat n’est pas l’aumône mais peut être incluse)</t>
  </si>
  <si>
    <t>[ENQUETRICE: Ca doit etre un téléphone portable que la femme posséde, qui est *à elle* et pas a son mari ou quelqu’un d’autre dans sa famille.]</t>
  </si>
  <si>
    <t xml:space="preserve">Au cours des 30 derniers jours ou durant le dernier mois, avez-vous donné de l’aumône (la monnaie, la nourriture, les biens) ? </t>
  </si>
  <si>
    <t>À peu près, combien (FCFA) avez-vous donné comme aumône durant le dernier mois ?</t>
  </si>
  <si>
    <t xml:space="preserve">A votre avis, quelle est la probabilité que vous puissiez réunir une somme de 30,000 CFA au cours du prochain mois : </t>
  </si>
  <si>
    <t>Enquetrice dit : Nous allons maintenant passer à des questions qui portent sur comment vous vous sentez dans l’ésprit ces jours-ci. &lt;br&gt;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 
&lt;br&gt; 
Il n’y a pas de bonne réponse ou de mauvaise réponse. Tout ce que vous nous dites sera confidentiel et ne sera pas partagé.</t>
  </si>
  <si>
    <t>AGENT ENQUETEUR : LIRE A HAUTE VOIX  : Je voudrais maintenant vous poser des questions sur vos relations par rapport à certaines personnes dans votre ménage et votre village.  
Vos réponses ne seront divulguées à personne. Elles resteront strictement confidentielles.</t>
  </si>
  <si>
    <t>Laquelle de ces phrases décrit mieux Amina ?  &lt;br&gt;&lt;br&gt;
1 = respectueux envers les autres &lt;br&gt;
2 = a la stratege / a un plan personelle pour son avenir &lt;br&gt;
3 = innovatrice / trouve de nouvelles solutions aux obstacles &lt;br&gt;
4 = collaboratrice / a des liens sociaux correctes</t>
  </si>
  <si>
    <t>Qui a plus de probabilité d´avoir du succès économique entre 
&lt;br&gt;
1. Une femme qui travaille dur mais qui n'a pas de paix et
&lt;br&gt;
2. Une femme qui a le paix mais ne travaille pas dur</t>
  </si>
  <si>
    <t>I.1</t>
  </si>
  <si>
    <t>I.2</t>
  </si>
  <si>
    <t>I.3</t>
  </si>
  <si>
    <t>I.4</t>
  </si>
  <si>
    <t>I.5</t>
  </si>
  <si>
    <t>I.6</t>
  </si>
  <si>
    <t>I.7</t>
  </si>
  <si>
    <t>I.8</t>
  </si>
  <si>
    <t>I.9</t>
  </si>
  <si>
    <t>A.1</t>
  </si>
  <si>
    <t>A.2</t>
  </si>
  <si>
    <t>A.3</t>
  </si>
  <si>
    <t>A.4</t>
  </si>
  <si>
    <t>A.5</t>
  </si>
  <si>
    <t>A.6</t>
  </si>
  <si>
    <t>A.7</t>
  </si>
  <si>
    <t>A.8</t>
  </si>
  <si>
    <t>A.9</t>
  </si>
  <si>
    <t>A.10</t>
  </si>
  <si>
    <t>A.11</t>
  </si>
  <si>
    <t>A.12</t>
  </si>
  <si>
    <t>A.13</t>
  </si>
  <si>
    <t>A.14</t>
  </si>
  <si>
    <t>A.7a</t>
  </si>
  <si>
    <t>A.7b</t>
  </si>
  <si>
    <t>P.2</t>
  </si>
  <si>
    <t>P.6</t>
  </si>
  <si>
    <t>P.7</t>
  </si>
  <si>
    <t>N.1</t>
  </si>
  <si>
    <t>N.1a</t>
  </si>
  <si>
    <t>N.2</t>
  </si>
  <si>
    <t>N.2a</t>
  </si>
  <si>
    <t>N.3</t>
  </si>
  <si>
    <t>N.3a</t>
  </si>
  <si>
    <t>N.3b</t>
  </si>
  <si>
    <t xml:space="preserve">${fu_benef_age} </t>
  </si>
  <si>
    <t xml:space="preserve">${fu_benef_first} </t>
  </si>
  <si>
    <t xml:space="preserve">${fu_benef_last} </t>
  </si>
  <si>
    <t xml:space="preserve">Estimez si besoin. </t>
  </si>
  <si>
    <t>put_8_o</t>
  </si>
  <si>
    <t>Spécifier</t>
  </si>
  <si>
    <t>${put_8}&gt;0</t>
  </si>
  <si>
    <t>form_title</t>
  </si>
  <si>
    <t>form_id</t>
  </si>
  <si>
    <t>version</t>
  </si>
  <si>
    <t>public_key</t>
  </si>
  <si>
    <t>submission_url</t>
  </si>
  <si>
    <t>default_language</t>
  </si>
  <si>
    <t>instance_name</t>
  </si>
  <si>
    <t> concat('ENQ : ', ${surveyor} , 'HHID: ', ${hhid},  'Menage - V2')</t>
  </si>
  <si>
    <t>très bonne</t>
  </si>
  <si>
    <t xml:space="preserve"> bonne</t>
  </si>
  <si>
    <t xml:space="preserve">Seulement une ou deux fois </t>
  </si>
  <si>
    <t>Position 1 = indépendant</t>
  </si>
  <si>
    <t xml:space="preserve">Position 2 = proche </t>
  </si>
  <si>
    <t>Position 3 =uni</t>
  </si>
  <si>
    <t>oui, quelques-uns</t>
  </si>
  <si>
    <t>agree_positive</t>
  </si>
  <si>
    <t xml:space="preserve">oui, certainement </t>
  </si>
  <si>
    <t xml:space="preserve">oui, probablement </t>
  </si>
  <si>
    <t>peut-être</t>
  </si>
  <si>
    <t>non, probablement pas</t>
  </si>
  <si>
    <t>non, certainment pas</t>
  </si>
  <si>
    <t xml:space="preserve">(${relation} = 2 or ${relation} = 3 or ${marital} = 3) </t>
  </si>
  <si>
    <t>${bus2_active}=1</t>
  </si>
  <si>
    <t>${bus2_active}=0</t>
  </si>
  <si>
    <t>en FCFA; [0 si sans équipements/matériels], ["valeur" est combien on gagnerait si on vendait les équipements et les matérials en ce moment], *diviser si activité en groupe avec personnes hors du ménage</t>
  </si>
  <si>
    <t>"0" si moins d'un an. "1" si entre 1-2 ans. "2" si entre 2-3 ans… etc</t>
  </si>
  <si>
    <t>en FCFA. 0 si rien.</t>
  </si>
  <si>
    <t>Est-ce une activité conjointe (collective) avec des personnes &lt;b&gt; extérieures &lt;/b&gt; au ménage ?</t>
  </si>
  <si>
    <t>Qu'elle a quelque part, ces jours-ci , et accessible</t>
  </si>
  <si>
    <t>select_one agree_positive</t>
  </si>
  <si>
    <t>psy_who_present</t>
  </si>
  <si>
    <t>10_16.11</t>
  </si>
  <si>
    <t>R.13</t>
  </si>
  <si>
    <t>rel_who_present</t>
  </si>
  <si>
    <t>T.13</t>
  </si>
  <si>
    <t xml:space="preserve">end_mesures </t>
  </si>
  <si>
    <t>issurveyed</t>
  </si>
  <si>
    <t>change_lang</t>
  </si>
  <si>
    <t xml:space="preserve">
if(index()=1, ${activity1}, 
if(index()=2, ${activity2},
if(index()=3, ${activity3},
if(index()=4, ${activity4},
""))))
</t>
  </si>
  <si>
    <t>SECTION_finance</t>
  </si>
  <si>
    <t>start_finance</t>
  </si>
  <si>
    <t>Je voudrais vous parler des groupes ou associations d’épargne auxquels vous participez. Je parle de tour type de groupe où les gens mettent de l’argent dans un pot ou une caisse commune de manière régulière, comme une tontine, AVEC, ou tout autre groupe qui se réunit pour épargner.</t>
  </si>
  <si>
    <t>PART_savgroup</t>
  </si>
  <si>
    <t xml:space="preserve">1. Groupes </t>
  </si>
  <si>
    <t>savgroup_d</t>
  </si>
  <si>
    <t>savgroup_n</t>
  </si>
  <si>
    <t>. &gt; 0 and . &lt;=20</t>
  </si>
  <si>
    <t>${savgroup_d} = 1</t>
  </si>
  <si>
    <t>g_list_group</t>
  </si>
  <si>
    <t>note_savegroup</t>
  </si>
  <si>
    <t xml:space="preserve">Agent : Faire la liste des noms de groupe d’épargne. Si ne se rappelle pas ou ne sait pas, donner un nom descriptif, (comme le jour ou lieu de réunion.) Faire la liste entière avant de passer aux questions suivantes. </t>
  </si>
  <si>
    <t xml:space="preserve">no </t>
  </si>
  <si>
    <t xml:space="preserve">group_name1 </t>
  </si>
  <si>
    <t xml:space="preserve">Nom 1: </t>
  </si>
  <si>
    <t xml:space="preserve">${savgroup_n} &gt; 0 </t>
  </si>
  <si>
    <t>group_name2</t>
  </si>
  <si>
    <t xml:space="preserve">Nom 2: </t>
  </si>
  <si>
    <t>${savgroup_n} &gt; 1</t>
  </si>
  <si>
    <t>group_name3</t>
  </si>
  <si>
    <t xml:space="preserve">Nom 3: </t>
  </si>
  <si>
    <t>${savgroup_n} &gt; 2</t>
  </si>
  <si>
    <t>group_name4</t>
  </si>
  <si>
    <t>Nom 4:</t>
  </si>
  <si>
    <t>${savgroup_n} &gt; 3</t>
  </si>
  <si>
    <t>group_name5</t>
  </si>
  <si>
    <t xml:space="preserve">Nom 5: </t>
  </si>
  <si>
    <t>${savgroup_n} &gt; 4</t>
  </si>
  <si>
    <t>group_name6</t>
  </si>
  <si>
    <t xml:space="preserve">Nom 6: </t>
  </si>
  <si>
    <t>${savgroup_n} &gt; 5</t>
  </si>
  <si>
    <t xml:space="preserve">group_name7 </t>
  </si>
  <si>
    <t xml:space="preserve">Nom 7: </t>
  </si>
  <si>
    <t>${savgroup_n} &gt; 6</t>
  </si>
  <si>
    <t>rpt_ton</t>
  </si>
  <si>
    <t xml:space="preserve">Group ou Tontine </t>
  </si>
  <si>
    <t>ton_pos</t>
  </si>
  <si>
    <t xml:space="preserve">group position </t>
  </si>
  <si>
    <t xml:space="preserve">ton_name </t>
  </si>
  <si>
    <t xml:space="preserve">group or ttontine name </t>
  </si>
  <si>
    <t>gp_ton</t>
  </si>
  <si>
    <t>${savgroup_n} &gt;= index()</t>
  </si>
  <si>
    <t xml:space="preserve">Group  ${ton_pos} : ${ton_name} </t>
  </si>
  <si>
    <t xml:space="preserve">g_group1 </t>
  </si>
  <si>
    <t xml:space="preserve">select_one tontineavec </t>
  </si>
  <si>
    <t xml:space="preserve">tontine_avec </t>
  </si>
  <si>
    <t xml:space="preserve">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t>
  </si>
  <si>
    <t xml:space="preserve">&lt;b&gt; ${ton_name} &lt;/b&gt; </t>
  </si>
  <si>
    <t>group_still</t>
  </si>
  <si>
    <t xml:space="preserve">Faites-vous toujours partie de ce groupe ? </t>
  </si>
  <si>
    <t>group_months</t>
  </si>
  <si>
    <t xml:space="preserve">Au total, pendant combien de mois avez-vous participé à ce groupe ? </t>
  </si>
  <si>
    <t>g_group2</t>
  </si>
  <si>
    <t>group_monthsstop</t>
  </si>
  <si>
    <t xml:space="preserve">Depuis combien de mois avez-vous arrêté de participer à ce groupe ? </t>
  </si>
  <si>
    <t xml:space="preserve">&lt;b&gt; ${ton_name} &lt;/b&gt; &lt;br&gt; &lt;br&gt; </t>
  </si>
  <si>
    <t xml:space="preserve">${group_still} = 0 </t>
  </si>
  <si>
    <t xml:space="preserve">select_one stopwhy </t>
  </si>
  <si>
    <t>group_stopwhy</t>
  </si>
  <si>
    <t xml:space="preserve">Pourquoi avez-vous arrêté de participer à ce groupe ? </t>
  </si>
  <si>
    <t xml:space="preserve">g_group2 </t>
  </si>
  <si>
    <t>group_stopwhy_o</t>
  </si>
  <si>
    <t xml:space="preserve">Autre raison : </t>
  </si>
  <si>
    <t xml:space="preserve">${group_stopwhy} = -777 </t>
  </si>
  <si>
    <t>g_group3</t>
  </si>
  <si>
    <t xml:space="preserve">group_mems </t>
  </si>
  <si>
    <t xml:space="preserve">Combien y’a-t-il de membres ? </t>
  </si>
  <si>
    <t>4.10</t>
  </si>
  <si>
    <t xml:space="preserve">Estimez. </t>
  </si>
  <si>
    <t>. &gt; 0 and . &lt; 1000</t>
  </si>
  <si>
    <t>select_one savfrequency</t>
  </si>
  <si>
    <t>group_freq</t>
  </si>
  <si>
    <t xml:space="preserve">g_group3 </t>
  </si>
  <si>
    <t>group_freq_o</t>
  </si>
  <si>
    <t xml:space="preserve">Autre fréquence : </t>
  </si>
  <si>
    <t xml:space="preserve">${group_freq} = -777 </t>
  </si>
  <si>
    <t>g_group4</t>
  </si>
  <si>
    <t xml:space="preserve">group_amt </t>
  </si>
  <si>
    <t xml:space="preserve">En moyenne, combien d’argent mettez-vous à chaque réunion ? </t>
  </si>
  <si>
    <t xml:space="preserve">en FCFA ou Naira </t>
  </si>
  <si>
    <t>. &gt; 0 and . &lt; 1000000</t>
  </si>
  <si>
    <t xml:space="preserve">group_amt_cur </t>
  </si>
  <si>
    <t>group_ton_pot_n</t>
  </si>
  <si>
    <t xml:space="preserve">${tontine_avec} = 1 </t>
  </si>
  <si>
    <t xml:space="preserve">g_group4b </t>
  </si>
  <si>
    <t xml:space="preserve">${group_ton_pot_n} &gt; 0 </t>
  </si>
  <si>
    <t xml:space="preserve">group_ton_xof </t>
  </si>
  <si>
    <t xml:space="preserve">Combien avez-vous reçu à chaque fois ? </t>
  </si>
  <si>
    <t>group_ton_xof_1</t>
  </si>
  <si>
    <t>1ere fois</t>
  </si>
  <si>
    <t>group_ton_xof_2</t>
  </si>
  <si>
    <t>2eme fois</t>
  </si>
  <si>
    <t>${group_ton_pot_n} &gt; 1</t>
  </si>
  <si>
    <t>group_ton_xof_3</t>
  </si>
  <si>
    <t>3eme fois</t>
  </si>
  <si>
    <t>${group_ton_pot_n} &gt; 2</t>
  </si>
  <si>
    <t>group_ton_xof_4</t>
  </si>
  <si>
    <t>4eme fois</t>
  </si>
  <si>
    <t>${group_ton_pot_n} &gt; 3</t>
  </si>
  <si>
    <t>group_ton_xof_5</t>
  </si>
  <si>
    <t>5eme fois</t>
  </si>
  <si>
    <t>${group_ton_pot_n} &gt; 4</t>
  </si>
  <si>
    <t>group_ton_xof_6</t>
  </si>
  <si>
    <t>6eme fois</t>
  </si>
  <si>
    <t>${group_ton_pot_n} &gt; 5</t>
  </si>
  <si>
    <t>group_ton_xof_7</t>
  </si>
  <si>
    <t>7eme fois</t>
  </si>
  <si>
    <t>${group_ton_pot_n} &gt; 6</t>
  </si>
  <si>
    <t>group_ton_xof_8</t>
  </si>
  <si>
    <t>8eme fois</t>
  </si>
  <si>
    <t>${group_ton_pot_n} &gt; 7</t>
  </si>
  <si>
    <t>group_ton_xof_9</t>
  </si>
  <si>
    <t>9eme fois</t>
  </si>
  <si>
    <t>${group_ton_pot_n} &gt; 8</t>
  </si>
  <si>
    <t>group_ton_xof_10</t>
  </si>
  <si>
    <t>10eme fois</t>
  </si>
  <si>
    <t>${group_ton_pot_n} &gt; 9</t>
  </si>
  <si>
    <t>group_ton_xof_11</t>
  </si>
  <si>
    <t>11eme fois</t>
  </si>
  <si>
    <t>${group_ton_pot_n} &gt; 10</t>
  </si>
  <si>
    <t>group_ton_xof_112</t>
  </si>
  <si>
    <t>12eme fois</t>
  </si>
  <si>
    <t>${group_ton_pot_n} &gt; 11</t>
  </si>
  <si>
    <t xml:space="preserve">group_ton_xof_cur </t>
  </si>
  <si>
    <t>g_group5</t>
  </si>
  <si>
    <t>note_parts</t>
  </si>
  <si>
    <t xml:space="preserve">Actuellement combien de parts ou de participations détenez-vous auprès de ce groupe ? </t>
  </si>
  <si>
    <t>${group_still} = 1  and ${tontine_avec} = 2</t>
  </si>
  <si>
    <t>group_parts</t>
  </si>
  <si>
    <t xml:space="preserve">Nombre de parts </t>
  </si>
  <si>
    <t>group_worth</t>
  </si>
  <si>
    <t xml:space="preserve">Valeur d’une parte </t>
  </si>
  <si>
    <t>group_saved</t>
  </si>
  <si>
    <t xml:space="preserve">Actuellement, combien avez-vous épargné dans ce groupe ? </t>
  </si>
  <si>
    <t>${group_still} = 1 and ${tontine_avec} = 2</t>
  </si>
  <si>
    <t>group_saved_cur</t>
  </si>
  <si>
    <t>group_share_n</t>
  </si>
  <si>
    <t xml:space="preserve">${tontine_avec}= 2 </t>
  </si>
  <si>
    <t xml:space="preserve">g_group6 </t>
  </si>
  <si>
    <t xml:space="preserve">${group_share_n} &gt; 0 </t>
  </si>
  <si>
    <t>group_share_xof</t>
  </si>
  <si>
    <t xml:space="preserve">Combien avez-vous récupéré lors du chaque partage (au cours des 12 derniers mois) ? </t>
  </si>
  <si>
    <t>group_share_xof1</t>
  </si>
  <si>
    <t>group_share_xof2</t>
  </si>
  <si>
    <t>${group_share_n} &gt; 1</t>
  </si>
  <si>
    <t>group_share_xof3</t>
  </si>
  <si>
    <t>${group_share_n} &gt; 2</t>
  </si>
  <si>
    <t>group_share_xof4</t>
  </si>
  <si>
    <t>${group_share_n} &gt; 3</t>
  </si>
  <si>
    <t>group_share_xof5</t>
  </si>
  <si>
    <t>${group_share_n} &gt; 4</t>
  </si>
  <si>
    <t>group_share_xof6</t>
  </si>
  <si>
    <t>${group_share_n} &gt; 5</t>
  </si>
  <si>
    <t>group_share_xof7</t>
  </si>
  <si>
    <t>${group_share_n} &gt; 6</t>
  </si>
  <si>
    <t>group_share_xof8</t>
  </si>
  <si>
    <t>${group_share_n} &gt; 7</t>
  </si>
  <si>
    <t>group_share_xof9</t>
  </si>
  <si>
    <t>${group_share_n} &gt; 8</t>
  </si>
  <si>
    <t>group_share_xof10</t>
  </si>
  <si>
    <t>${group_share_n} &gt; 9</t>
  </si>
  <si>
    <t>group_share_xof11</t>
  </si>
  <si>
    <t>${group_share_n} &gt; 10</t>
  </si>
  <si>
    <t>group_share_xof12</t>
  </si>
  <si>
    <t>${group_share_n} &gt; 11</t>
  </si>
  <si>
    <t>group_share_cur</t>
  </si>
  <si>
    <t>end_finance</t>
  </si>
  <si>
    <t xml:space="preserve">SECTION 4 :  PSYCHO-SOCIALE  </t>
  </si>
  <si>
    <t xml:space="preserve">A quelle fréquence est-ce que le groupe se réunit ? X fois par [semaine, deux semaines, mois, trimestre, année, au total]  </t>
  </si>
  <si>
    <t>savfrequency</t>
  </si>
  <si>
    <t>Hebdomadaire</t>
  </si>
  <si>
    <t>Bimensuel</t>
  </si>
  <si>
    <t>Mensuel</t>
  </si>
  <si>
    <t>Autre, préciser</t>
  </si>
  <si>
    <t>stopwhy</t>
  </si>
  <si>
    <t>1. Le cycle avait fini</t>
  </si>
  <si>
    <t xml:space="preserve">2. Je ne gagnais pas assez </t>
  </si>
  <si>
    <t>3. le groupe a été dissous suite à une tension (dispute, conflits, vols, escroquerie…)</t>
  </si>
  <si>
    <t xml:space="preserve">4. Je n’arrivais pas à participer régulièrement aux réunions </t>
  </si>
  <si>
    <t>5. Je n’avais plus assez d’argent / de revenus pour participer</t>
  </si>
  <si>
    <t xml:space="preserve">6. J’ai trouvé un autre moyen d’épargner / plus intéressé </t>
  </si>
  <si>
    <t xml:space="preserve">-777. Autre à spécifier </t>
  </si>
  <si>
    <t>tontineavec</t>
  </si>
  <si>
    <t>tontine</t>
  </si>
  <si>
    <t xml:space="preserve">SECTION 3c : FINANCE   </t>
  </si>
  <si>
    <t>SECTION 3D : SECURITÉ ALIMENTAIRE</t>
  </si>
  <si>
    <t>bus2_outworkers</t>
  </si>
  <si>
    <t xml:space="preserve">Sans vous compter vous-même et les membres votre ménage, combien d' autres personnes ont travaillé au sein de votre activité au cours des 12 derniers mois (incluez les travailleurs rénumérés et les co-propriétaires) </t>
  </si>
  <si>
    <t>A.6a</t>
  </si>
  <si>
    <t>${issurveyed}=0</t>
  </si>
  <si>
    <t>if(index()=1, ${group_name1}, 
if(index()=2, ${group_name2}, 
if(index()=3, ${group_name3}, "")))</t>
  </si>
  <si>
    <t>Autre enquêteur (à préciser)</t>
  </si>
  <si>
    <t>SECTION 3A: AGR NON AGRICOLES DE LA REPONDANTE</t>
  </si>
  <si>
    <t xml:space="preserve">&lt;b&gt; Activité 1 : Nom descriptif &lt;/b&gt; </t>
  </si>
  <si>
    <t xml:space="preserve">&lt;b&gt; Activité 1 : Type  &lt;/b&gt; </t>
  </si>
  <si>
    <t xml:space="preserve">&lt;b&gt; Activité 2 : Nom descriptif  &lt;/b&gt; </t>
  </si>
  <si>
    <t xml:space="preserve">Activité 2 : Type  &lt;/b&gt; </t>
  </si>
  <si>
    <t xml:space="preserve">&lt;b&gt; Activité 3: Nom descriptif  &lt;/b&gt; </t>
  </si>
  <si>
    <t xml:space="preserve">&lt;b&gt; Activité 3 : Type  &lt;/b&gt; </t>
  </si>
  <si>
    <t xml:space="preserve">Activité 4 : Nom descriptif  &lt;/b&gt; </t>
  </si>
  <si>
    <t xml:space="preserve">Activité 4 : Type  &lt;/b&gt; </t>
  </si>
  <si>
    <t>4.19a</t>
  </si>
  <si>
    <t>4.20</t>
  </si>
  <si>
    <t>gp_mem2</t>
  </si>
  <si>
    <t>relation_o</t>
  </si>
  <si>
    <t>Autre relation à spécifer comme lien de parenté avec le chef de ménage</t>
  </si>
  <si>
    <t xml:space="preserve">Autre ONG, hors filets sociaux </t>
  </si>
  <si>
    <t xml:space="preserve">Pourquoi pensez-vous cela ?  </t>
  </si>
  <si>
    <t xml:space="preserve">Maintenant, au cours des sept derniers jours, combien de jours avez-vous senti que : &lt;br&gt; &lt;br&gt;
Vous avez eu du &lt;b&gt; mal &lt;/b&gt; à vous concentrer sur ce que vous faisiez 
</t>
  </si>
  <si>
    <t>gp_noconsent1</t>
  </si>
  <si>
    <t>scr_contact2</t>
  </si>
  <si>
    <t>Au cours des 3 derniers mois, avez-vous négocié avec des fournisseurs pour obtenir un meilleur prix ?</t>
  </si>
  <si>
    <t>Enquetrice : S'il y en a plus d'un groupe, commencer avec le groupe sous lequel l’enquetée met le plus d’argent de coté , puis le deuxieme, puis le troisieme, etc</t>
  </si>
  <si>
    <t xml:space="preserve">Combien de fois avez-vous fait un partage (c’est-à-dire récupéré votre épargne à la fin d’un cycle)  dans ce groupe ou cours des 12 derniers mois ? </t>
  </si>
  <si>
    <t xml:space="preserve">Si quelqu'un ne veut pas que vous fassiez quelque chose, vous &lt;b&gt; pouvez trouver &lt;/b&gt;un moyen de faire ce que vous voulez faire quand même. &lt;br&gt; &lt;br&gt;
Etes-vous d’accord? </t>
  </si>
  <si>
    <t xml:space="preserve">C'est &lt;b&gt; facile &lt;/b&gt; pour vous de rester sur le chemin  que vous vous êtes tracés et d’accomplir vos buts dans la vie. &lt;br&gt; &lt;br&gt;
Etes-vous d’accord? 
</t>
  </si>
  <si>
    <t xml:space="preserve">Vous avez confiance que vous &lt;b&gt; êtes capable de bien faire face &lt;/b&gt; aux événements inattendus. &lt;br&gt;&lt;br&gt;
Etes-vous d’accord? 
</t>
  </si>
  <si>
    <t xml:space="preserve">Je voudrais maintenant vous demander comment  vous vous sentez proche par rapport à &lt;b&gt;votre ménage&lt;/b&gt;.   &lt;br&gt; &lt;br&gt;
Cette main vous représente, et l’autre représente votre ménage. Par rapport à votre ménage,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t>
  </si>
  <si>
    <t xml:space="preserve">Je voudrais maintenant vous demander comment  vous vous sentez proche par rapport à &lt;b&gt;votre communauté/village &lt;/b&gt;.
Cette main vous représente, et l’autre représente votre communauté. Par rapport à votre communauté,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t>
  </si>
  <si>
    <t xml:space="preserve">Je voudrais maintenant vous demander comment vous vous sentez proche  par rapport à &lt;b&gt;votre mari&lt;/b&gt;.
Cette main vous représente, et l’autre représente votre mari. Par rapport à votre mari,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t>
  </si>
  <si>
    <t xml:space="preserve">10.3  ay gaba ay min han mate kan nindin kara bora gora gogate da &lt;br&gt;&lt;br&gt; &lt;i&gt;Je voudrais maintenant vous demander comment proche vous vous sentez par rapport &lt;b&gt; à votre mari &lt;/b&gt; .&lt;/i&gt;&lt;br&gt;&lt;br&gt;
Kanbé fa Aran no, Kanbé hinkata Aran windi koyo. Nida Aran windi koyo:&lt;br&gt;
&lt;i&gt;Cette main vous représente, et l’autre représente votre mari. Par rapport à votre mari, est-ce que vous vous sentez plutôt :&lt;/i&gt;&lt;br&gt;&lt;br&gt;
- Waran harakaye si tcharassé (indépendant)
       &lt;i&gt;[écarter les mains plus largement que vos épaules]&lt;/i&gt;&lt;br&gt;
- Waran ga manou Tcharé (proche) 
       &lt;i&gt;[écarter les mains à la largeur de vos épaules]&lt;/i&gt;&lt;br&gt;
- Aran go Tcharga (uni) 
       &lt;i&gt;[placer les mains un peu plus proches]&lt;/i&gt;&lt;br&gt;
-Wal Aran go Tchara  (intégré) 
       &lt;i&gt;[mains jointes]&lt;/i&gt;&lt;br&gt; &lt;br&gt;
&lt;i&gt;Veiller à ne pas laisser les mains dans l’une des positions décrites&lt;i/&gt;&lt;br&gt;&lt;br&gt;
</t>
  </si>
  <si>
    <t xml:space="preserve">10.2 Aygaba Aye min ha maté kan nida koara borey gora gotéda.&lt;br&gt;&lt;br&gt;&lt;i&gt;Je voudrais maintenant vous demander comment proche vous vous sentez par rapport &lt;b&gt; à votre communauté &lt;/b&gt;.&lt;/i&gt;&lt;br&gt;&lt;br&gt;
Kanbé fa Aran no, Kanbé hinkata Aran koara Borey. Nida Aran koara Borey : &lt;br&gt; &lt;br&gt;  &lt;i&gt;Cette main vous représente, et l’autre représente votre communauté. Par rapport à votre communauté, est-ce que vous vous sentez plutôt :&lt;/i&gt;&lt;br&gt;&lt;br&gt;
- Waran harakaye si tcharassé (indépendant)
       &lt;i&gt;[écarter les mains plus largement que vos épaules]&lt;/i&gt;&lt;br&gt;
- Waran ga manou Tcharé (proche) 
       &lt;i&gt;[écarter les mains à la largeur de vos épaules]&lt;/i&gt;&lt;br&gt;
- Aran go Tcharga (uni) 
       &lt;i&gt;[placer les mains un peu plus proches]&lt;/i&gt;&lt;br&gt;
-Wal Aran go Tchara  (intégré) 
       &lt;i&gt;[mains jointes]&lt;/i&gt;&lt;br&gt; &lt;br&gt;
&lt;i&gt;Veiller à ne pas laisser les mains dans l’une des positions décrites&lt;i/&gt;&lt;br&gt;&lt;br&gt;
</t>
  </si>
  <si>
    <t xml:space="preserve">10.2 Yanzu Ina son in tambaye ku ko yaya ku ke jin kusantar ku tare da al’ummar ku.&lt;br&gt; &lt;br&gt; &lt;i&gt;Je voudrais maintenant vous demander comment proche vous vous sentez par rapport &lt;b&gt; à votre communauté &lt;/b&gt;.&lt;/i&gt;&lt;br&gt;&lt;br&gt;
Wannan hannun kamar ku ne, wancen kuma kamar al’ummar ku ce. Tare da al,ummar ku ko ku na jin ku masu:&lt;br&gt; &lt;br&gt; 
&lt;i&gt;Cette main vous représente, et l’autre représente votre communauté. Par rapport à votre communauté, est-ce que vous vous sentez plutôt :&lt;/i&gt;&lt;br&gt;&lt;br&gt;
-    Ƴanci ne, kamar haka/Cin gashin kai/ cin bida (indépendant)
       &lt;i&gt;[écarter les mains plus largement que vos épaules]&lt;/i&gt;&lt;br&gt;
-  Kusa ne, kamar haka (proche) 
       &lt;i&gt;[écarter les mains à la largeur de vos épaules]&lt;/i&gt;&lt;br&gt;
-A haɗe ne , kamar haka (uni) 
       &lt;i&gt;[placer les mains un peu plus proches]&lt;/i&gt;&lt;br&gt;
-A cuɗe ne, kamar haka  (intégré) 
       &lt;i&gt;[mains jointes]&lt;/i&gt;&lt;br&gt; &lt;br&gt;
&lt;i&gt;Veiller à ne pas laisser les mains dans l’une des positions décrites&lt;i/&gt;&lt;br&gt;&lt;br&gt;
</t>
  </si>
  <si>
    <t xml:space="preserve">10.3 Yanzu Ina son in tambaye ku ko yaya ku ke jin kusantar ku tare da al’ummar ku. &lt;br&gt;&lt;br&gt; Je voudrais maintenant vous demander comment proche vous vous sentez par rapport &lt;b&gt; à votre mari &lt;/b&gt;.
Wannan hannun kamar ku ne, wancen kuma kamar al’ummar ku ce. Tare da al,ummar ku ko ku na jin ku masu: &lt;br&gt; &lt;br&gt; Cette main vous représente, et l’autre représente votre mari. Par rapport à votre mari, est-ce que vous vous sentez plutôt :
-    Ƴanci ne, kamar haka/Cin gashin kai/ cin bida   (indépendant)
       &lt;i&gt;[écarter les mains plus largement que vos épaules]&lt;/i&gt;&lt;br&gt;
-  Kusa ne, kamar haka (proche) 
       &lt;i&gt;[écarter les mains à la largeur de vos épaules]&lt;/i&gt;&lt;br&gt;
-A haɗe ne , kamar haka (uni) 
       &lt;i&gt;[placer les mains un peu plus proches]&lt;/i&gt;&lt;br&gt;
-A cuɗe ne, kamar haka  (intégré) 
       &lt;i&gt;[mains jointes]&lt;/i&gt;&lt;br&gt; &lt;br&gt;
&lt;i&gt;Veiller à ne pas laisser les mains dans l’une des positions décrites&lt;i/&gt;&lt;br&gt;&lt;br&gt;
</t>
  </si>
  <si>
    <t xml:space="preserve">10.3 Yanzu Ina son in tambaye ku ko yaya ku ke jin kusantar ku tare da al’ummar ku. &lt;br&gt;&lt;br&gt; Je voudrais maintenant vous demander comment proche vous vous sentez par rapport &lt;b&gt; à votre mari&lt;/b&gt;.
Wannan hannun kamar ku ne, wancen kuma kamar al’ummar ku ce. Tare da al,ummar ku ko ku na jin ku masu: &lt;br&gt; &lt;br&gt; Cette main vous représente, et l’autre représente votre mari. Par rapport à votre mari, est-ce que vous vous sentez plutôt :
-    Ƴanci ne, kamar haka/Cin gashin kai/ cin bida   (indépendant)
       &lt;i&gt;[écarter les mains plus largement que vos épaules]&lt;/i&gt;&lt;br&gt;
-  Kusa ne, kamar haka (proche) 
       &lt;i&gt;[écarter les mains à la largeur de vos épaules]&lt;/i&gt;&lt;br&gt;
-A haɗe ne , kamar haka (uni) 
       &lt;i&gt;[placer les mains un peu plus proches]&lt;/i&gt;&lt;br&gt;
-A cuɗe ne, kamar haka  (intégré) 
       &lt;i&gt;[mains jointes]&lt;/i&gt;&lt;br&gt; &lt;br&gt;
&lt;i&gt;Veiller à ne pas laisser les mains dans l’une des positions décrites&lt;i/&gt;&lt;br&gt;&lt;br&gt;
</t>
  </si>
  <si>
    <t xml:space="preserve">10_16.9 Djirbi Iyyo Kan bissa ra Djirbi mardjé no nima kan: &lt;br&gt; &lt;br&gt;Nima kan ni go ni hiney&lt;br&gt;&lt;br&gt;10_16.9 Au cours des sept derniers jours, combien de jours avez-vous senti que : &lt;br&gt; &lt;br&gt;
&lt;b&gt; Vous vous êtes sentie seule &lt;/b&gt; &lt;br&gt;
</t>
  </si>
  <si>
    <t xml:space="preserve">10_16 Djirbi Iyyo Kan bissa ra Djirbi mardjé no nima kan: &lt;br&gt; &lt;br&gt;andoun gna missa nin zaga key ga bissa watoukoul&lt;br&gt;&lt;br&gt;10_16 Dites-moi, au cours des sept derniers jours, combien de jours avez-vous senti que : &lt;br&gt;&lt;br&gt;
&lt;b&gt; Les détails de la vie quotidienne vous ont dérangé plus que d'habitude. &lt;/b&gt; &lt;br&gt;
</t>
  </si>
  <si>
    <t xml:space="preserve">10_16.1 Djirbi Iyyo Kan bissa ra Djirbi mardjé no nima kan: &lt;br&gt; &lt;br&gt;nima hini guine lakalo yé hayakan nigoté ga. &lt;br&gt;&lt;br&gt;10_16.1 Maintenant, au cours des sept derniers jours, combien de jours avez-vous senti que : &lt;br&gt; &lt;br&gt;
&lt;b&gt; Vous avez eu du mal à vous concentrer sur ce que vous faisiez. &lt;/b&gt; &lt;br&gt;
</t>
  </si>
  <si>
    <t xml:space="preserve">10_16.2 Djirbi Iyyo Kan bissa ra Djirbi mardjé no nima kan: &lt;br&gt; &lt;br&gt;nissi ga faran han&lt;br&gt;&lt;br&gt;10_16.2 Au cours des sept derniers jours, combien de jours avez-vous senti que : &lt;br&gt; &lt;br&gt;
&lt;b&gt; Vous vous êtes sentie triste. &lt;/b&gt; &lt;br&gt;
</t>
  </si>
  <si>
    <t xml:space="preserve">10_16.3 Djirbi Iyyo Kan bissa ra Djirbi mardjé no nima kan: &lt;br&gt; &lt;br&gt;haya koul kan nigogate nin londey wi&lt;br&gt;&lt;br&gt;10_16.3 Au cours des sept derniers jours, combien de jours avez-vous senti que : &lt;br&gt; &lt;br&gt;
&lt;b&gt; Vous avez senti que tout ce que vous faisiez a pris toute votre énergie. &lt;/b&gt; &lt;br&gt;
</t>
  </si>
  <si>
    <t xml:space="preserve">10_16.5 Djirbi Iyyo Kan bissa ra Djirbi mardjé no nima kan: &lt;br&gt; &lt;br&gt;Ni naney hankan ga hani ga ka ga&lt;br&gt;&lt;br&gt;10_16.5 Au cours des sept derniers jours, combien de jours avez-vous senti que : &lt;br&gt; &lt;br&gt;
&lt;b&gt; Vous avez été confiante en l’avenir. &lt;/b&gt; &lt;br&gt;
</t>
  </si>
  <si>
    <t xml:space="preserve">10_16.6 Djirbi Iyyo Kan bissa ra Djirbi mardjé no nima kan: &lt;br&gt; &lt;br&gt;ni ma bin touney da gabouney&lt;br&gt;&lt;br&gt;10_16.6 Au cours des sept derniers jours, combien de jours avez-vous senti que : &lt;br&gt; &lt;br&gt;
 &lt;b&gt; Vous êtes-vous sentie nerveuse, tendue ou inquiète. &lt;/b&gt; &lt;br&gt;
</t>
  </si>
  <si>
    <t xml:space="preserve">10_16.7 Djirbi Iyyo Kan bissa ra Djirbi mardjé no nima kan: &lt;br&gt; &lt;br&gt;niman guirbi gama kani&lt;br&gt;&lt;br&gt;10_16.7 Au cours des sept derniers jours, combien de jours avez-vous senti que : &lt;br&gt; &lt;br&gt;
&lt;b&gt; Vous avez eu du mal à dormir paisiblement &lt;/b&gt; &lt;br&gt;
</t>
  </si>
  <si>
    <t xml:space="preserve">10_16.8 Djirbi Iyyo Kan bissa ra Djirbi mardjé no nima kan: &lt;br&gt; &lt;br&gt;Ni Farehan&lt;br&gt;&lt;br&gt;10_16.8 Au cours des sept derniers jours, combien de jours avez-vous senti que : &lt;br&gt; &lt;br&gt;
&lt;b&gt; Vous avez été heureuse &lt;/b&gt; &lt;br&gt;
</t>
  </si>
  <si>
    <t xml:space="preserve">10_16.10 Djirbi Iyyo Kan bissa ra Djirbi mardjé no nima kan: &lt;br&gt; &lt;br&gt;Ni ma fargaye lalo kal nissi hinga haye koul te&lt;br&gt;&lt;br&gt;10_16.10 Au cours des sept derniers jours, combien de jours avez-vous senti que : &lt;br&gt; &lt;br&gt;
&lt;b&gt; Vous étiez si fatiguée que vous ne pouviez rien entreprendre. &lt;/b&gt; &lt;br&gt;
</t>
  </si>
  <si>
    <t xml:space="preserve">10_16.9 Cikin kwanaki bakwai na ƙarshe, kwana nawa kuka ji:  &lt;br&gt; &lt;br&gt;Kaɗaici&lt;br&gt;&lt;br&gt;10_16.9 Au cours des sept derniers jours, combien de jours avez-vous senti que : &lt;br&gt; &lt;br&gt;
&lt;b&gt; Vous vous êtes sentie seule &lt;/b&gt; &lt;br&gt;
</t>
  </si>
  <si>
    <t xml:space="preserve">10_16.8 Cikin kwanaki bakwai na ƙarshe, kwana nawa kuka ji:  &lt;br&gt; &lt;br&gt;Ku ka ji ku cikin murna&lt;br&gt;&lt;br&gt;10_16.8 Au cours des sept derniers jours, combien de jours avez-vous senti que : &lt;br&gt; &lt;br&gt;
&lt;b&gt; Vous avez été heureuse &lt;/b&gt; &lt;br&gt;
</t>
  </si>
  <si>
    <t>10_16.7 Cikin kwanaki bakwai na ƙarshe, kwana nawa kuka ji:  &lt;br&gt; &lt;br&gt;Ku ka samu matsala wajen yin barci lahiyayye&lt;br&gt;&lt;br&gt;10_16.7 Au cours des sept derniers jours, combien de jours avez-vous senti que : &lt;br&gt; &lt;br&gt;
&lt;b&gt; Vous avez eu du mal à dormir paisiblement &lt;/b&gt; &lt;br&gt;</t>
  </si>
  <si>
    <t xml:space="preserve">10_16.6 Cikin kwanaki bakwai na ƙarshe, kwana nawa kuka ji:  &lt;br&gt; &lt;br&gt;kuka ji juyayi da damuwa.&lt;br&gt;&lt;br&gt;10_16.6 Au cours des sept derniers jours, combien de jours avez-vous senti que : &lt;br&gt; &lt;br&gt;
 &lt;b&gt; Vous êtes-vous sentie nerveuse, tendue ou inquiète. &lt;/b&gt; &lt;br&gt;
</t>
  </si>
  <si>
    <t xml:space="preserve">10_16.5 Cikin kwanaki bakwai na ƙarshe, kwana nawa kuka ji:  &lt;br&gt; &lt;br&gt;Ku ka amince da gobe/ Kuka amince da abinda zai faruwa a nan gaba/ Kun yi imani&lt;br&gt;&lt;br&gt;10_16.5 Au cours des sept derniers jours, combien de jours avez-vous senti que : &lt;br&gt; &lt;br&gt;
&lt;b&gt; Vous avez été confiante en l’avenir. &lt;/b&gt; &lt;br&gt;
</t>
  </si>
  <si>
    <t xml:space="preserve">10_16.3 Cikin kwanaki bakwai na ƙarshe, kwana nawa kuka ji:  &lt;br&gt; &lt;br&gt;Ku ka ji abinda ku ke yi ya ɗauke muku dukkan kuzari&lt;br&gt;&lt;br&gt;10_16.3 Au cours des sept derniers jours, combien de jours avez-vous senti que : &lt;br&gt; &lt;br&gt;
&lt;b&gt; Vous avez senti que tout ce que vous faisiez a pris toute votre énergie. &lt;/b&gt; &lt;br&gt;
</t>
  </si>
  <si>
    <t xml:space="preserve">10_16.2 Cikin kwanaki bakwai na ƙarshe, kwana nawa kuka ji:  &lt;br&gt; &lt;br&gt;kuka ji bacin rai.&lt;br&gt;&lt;br&gt;10_16.2 Au cours des sept derniers jours, combien de jours avez-vous senti que : &lt;br&gt; &lt;br&gt;
&lt;b&gt; Vous vous êtes sentie triste. &lt;/b&gt; &lt;br&gt;
</t>
  </si>
  <si>
    <t xml:space="preserve">10_16.1 Cikin kwanaki bakwai na ƙarshe, kwana nawa kuka ji:  &lt;br&gt; &lt;br&gt;Ku ka ji kishin natsuwa bisa abinda ku ke saba yi. &lt;br&gt;&lt;br&gt;10_16.1 Maintenant, au cours des sept derniers jours, combien de jours avez-vous senti que : &lt;br&gt; &lt;br&gt;
&lt;b&gt; Vous avez eu du mal à vous concentrer sur ce que vous faisiez. &lt;/b&gt; &lt;br&gt;
</t>
  </si>
  <si>
    <t xml:space="preserve">10_16 Cikin kwanaki bakwai na ƙarshe, kwana nawa kuka ji:  &lt;br&gt; &lt;br&gt;Abubuwa na rayuwar yau da kullum sun damiku  hiye da yanda ku ka saba.&lt;br&gt;&lt;br&gt;10_16 Dites-moi, au cours des sept derniers jours, combien de jours avez-vous senti que : &lt;br&gt;&lt;br&gt;
&lt;b&gt; Les détails de la vie quotidienne vous ont dérangé plus que d'habitude. &lt;/b&gt; &lt;br&gt;
</t>
  </si>
  <si>
    <t xml:space="preserve">Enqueteur : lire les options. Quelques-uns = 3-5 personnes. Beaucoup=6 ou plus. </t>
  </si>
  <si>
    <t>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t>
  </si>
  <si>
    <t>g_mani_a</t>
  </si>
  <si>
    <t>not(selected(${ranknon1}, filter))</t>
  </si>
  <si>
    <t>not(selected(${ranknon1}, filter)) and not(selected(${ranknon2}, filter))</t>
  </si>
  <si>
    <t>not(selected(${ranknon1}, filter)) and not(selected(${ranknon2}, filter)) and not(selected(${ranknon3}, filter))</t>
  </si>
  <si>
    <r>
      <t>&lt;b&gt;AGENT ENQUETEUR</t>
    </r>
    <r>
      <rPr>
        <sz val="11"/>
        <rFont val="Arial Narrow"/>
        <family val="2"/>
      </rPr>
      <t xml:space="preserve"> :&lt;/b&gt; Veuillez changer la langue sur les parametres de SurveyCTO (coin supérieur droit - 3 petits carrés). La langue par défaut est Haoussa. Changer de langue si la langue par défaut n'est la langue de l'entretien</t>
    </r>
  </si>
  <si>
    <r>
      <t xml:space="preserve">Nous allons parler maintenant de : &lt;br&gt; &lt;br&gt;
-	 toutes les activités génératrices de revenue non-agricoles &lt;br&gt; &lt;br&gt;
-	géré par </t>
    </r>
    <r>
      <rPr>
        <b/>
        <sz val="11"/>
        <rFont val="Arial"/>
        <family val="2"/>
      </rPr>
      <t>vous</t>
    </r>
    <r>
      <rPr>
        <sz val="11"/>
        <rFont val="Arial"/>
        <family val="2"/>
        <charset val="1"/>
      </rPr>
      <t xml:space="preserve"> &lt;br&gt; &lt;br&gt;
-	soit avec les membres du ménage, soit avec des personnes extérieures au ménage &lt;br&gt; &lt;br&gt;
-	au cours des 12 derniers mois &lt;br&gt; &lt;br&gt;
-	même si elles ne sont plus actives ou que vous ne la faites pas en ce moment. &lt;br&gt; &lt;br&gt;</t>
    </r>
  </si>
  <si>
    <r>
      <t xml:space="preserve">Bénéfice = Chiffre d'affaires </t>
    </r>
    <r>
      <rPr>
        <u/>
        <sz val="11"/>
        <rFont val="Arial"/>
        <family val="2"/>
      </rPr>
      <t>moins</t>
    </r>
    <r>
      <rPr>
        <sz val="11"/>
        <rFont val="Arial"/>
        <family val="2"/>
        <charset val="1"/>
      </rPr>
      <t xml:space="preserve"> les différentes charges du mois.
en FCFA; inscrire 0 en cas de bénéfice nul, diviser si activité en groupe avec personnes hors du ménage</t>
    </r>
  </si>
  <si>
    <t>. != ${emotion1}</t>
  </si>
  <si>
    <t>Doit être différent du premier choix !</t>
  </si>
  <si>
    <t>De ces 4 qualités, laquelle est la plus nécessaire pour la réussite d'une femme dans ses activitiés? &lt;br&gt; 
1 Travailler avec acharnement &lt;br&gt;
2 Avoir de la paix &lt;br&gt;
3 Avoir l'initiative independante et la stratege &lt;br&gt;
4 Avoir les liens sociaux correctes (l'adhésion des gens)</t>
  </si>
  <si>
    <t>Chaque qualité doit être choisie une seule fois de la plus importante à la moins importante !</t>
  </si>
  <si>
    <t>Chaque raison doit être choisie une seule fois de la plus importante à la moins importante !</t>
  </si>
  <si>
    <t>rank_label</t>
  </si>
  <si>
    <t>ranknon_label</t>
  </si>
  <si>
    <t xml:space="preserve">La première raison ? </t>
  </si>
  <si>
    <t xml:space="preserve">La deuxième raison ? </t>
  </si>
  <si>
    <t>La troisième raison ?</t>
  </si>
  <si>
    <t xml:space="preserve">La quatrième raison ? </t>
  </si>
  <si>
    <t>La première qualité ?</t>
  </si>
  <si>
    <t>La deuxieme qualité ?</t>
  </si>
  <si>
    <t>La troisième qualité ?</t>
  </si>
  <si>
    <t>La quatrième qualité ?</t>
  </si>
  <si>
    <r>
      <t xml:space="preserve">SECTION 6: </t>
    </r>
    <r>
      <rPr>
        <b/>
        <sz val="11"/>
        <rFont val="Arial"/>
        <family val="2"/>
        <charset val="1"/>
      </rPr>
      <t xml:space="preserve">Mesures productifs </t>
    </r>
  </si>
  <si>
    <r>
      <t>SECTION 6</t>
    </r>
    <r>
      <rPr>
        <b/>
        <sz val="11"/>
        <rFont val="Arial"/>
        <family val="2"/>
        <charset val="1"/>
      </rPr>
      <t xml:space="preserve">: Mesures productifs </t>
    </r>
  </si>
  <si>
    <r>
      <t>SECTION 6:</t>
    </r>
    <r>
      <rPr>
        <b/>
        <sz val="11"/>
        <rFont val="Arial"/>
        <family val="2"/>
        <charset val="1"/>
      </rPr>
      <t xml:space="preserve"> Mesures productifs </t>
    </r>
  </si>
  <si>
    <t>Consent</t>
  </si>
  <si>
    <t>. != ${rank2} and . != ${rank3}  and . != ${rank4}</t>
  </si>
  <si>
    <t>. != ${rank1} and . != ${rank3}  and . != ${rank4}</t>
  </si>
  <si>
    <t>. != ${rank1} and . != ${rank2}  and . != ${rank3}</t>
  </si>
  <si>
    <t>. != ${ranknon1} and . != ${ranknon3}  and . != ${ranknon4}</t>
  </si>
  <si>
    <t>. != ${ranknon2} and . != ${ranknon3}  and . != ${ranknon4}</t>
  </si>
  <si>
    <t>. != ${ranknon1} and . != ${ranknon2}  and . != ${ranknon3}</t>
  </si>
  <si>
    <t>. != ${rank1} and . != ${rank2}  and . != ${rank4}</t>
  </si>
  <si>
    <t>. != ${ranknon1} and . !=${ranknon2}  and . != ${ranknon4}</t>
  </si>
  <si>
    <t>I.8a</t>
  </si>
  <si>
    <t>${relation} = -777</t>
  </si>
  <si>
    <t>gp_aumone2</t>
  </si>
  <si>
    <t>Moi-meme</t>
  </si>
  <si>
    <t>gp_noconsent1_issurvey</t>
  </si>
  <si>
    <t>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20 minutes &lt;/b&gt;.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t>
  </si>
  <si>
    <t>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une heure &lt;/b&gt; .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t>
  </si>
  <si>
    <t>consent_issurvey</t>
  </si>
  <si>
    <t>${issurveyed}=1</t>
  </si>
  <si>
    <t xml:space="preserve">${consent} = 0 or ${consent_issurvey} = 0 </t>
  </si>
  <si>
    <t>${aut_aum}=1</t>
  </si>
  <si>
    <t xml:space="preserve">10.1 Yanzu Ina son in tambaye ku ko yaya ku ke jin kusantar ku game da/tare da ƴan gidanku. &lt;br&gt; &lt;i&gt;Je voudrais maintenant vous demander comment proche vous vous sentez par rapport &lt;b&gt; à votre ménage &lt;/b&gt;.&lt;/i&gt;&lt;br&gt;&lt;br&gt; 
Wannan hannun kamar ku ne, wancen kuma kamar ƴan gidan ku ne. Tare da ƴan gidan ku ko ku na jin ku masu: &lt;br&gt; &lt;br&gt; &lt;i&gt;Cette main vous représente, et l’autre représente votre ménage. Par rapport à votre ménage, est-ce que vous vous sentez plutôt :&lt;/i&gt;&lt;br&gt;
-    Ƴanci ne, kamar haka/Cin gashin kai/ cin bida   (indépendant)
       &lt;i&gt;[écarter les mains plus largement que vos épaules]&lt;/i&gt; &lt;br&gt;
-  Kusa ne, kamar haka (proche) 
       &lt;i&gt;[écarter les mains à la largeur de vos épaules]&lt;/i&gt;&lt;br&gt;
-A haɗe ne , kamar haka (uni) 
       &lt;i&gt;[placer les mains un peu plus proches]&lt;/i&gt;&lt;br&gt;
-A cuɗe ne, kamar haka  (intégré) 
       &lt;i&gt;[mains jointes]&lt;/i&gt;&lt;br&gt; &lt;br&gt;
&lt;i&gt;Veiller à ne pas laisser les mains dans l’une des positions décrites&lt;i/&gt;&lt;br&gt;&lt;br&gt;
</t>
  </si>
  <si>
    <t xml:space="preserve">10.1 Songno Aygaba Aye min ha matakan nida Aran windo borey ga manou tcharé da. &lt;br&gt;&lt;br&gt;
&lt;i&gt;Je voudrais maintenant vous demander comment proche vous vous sentez par rapport &lt;b&gt; à votre ménage &lt;/b&gt;.&lt;/i&gt;&lt;br&gt;&lt;br&gt;
sohon ay  gaba ay min han mate kan nin da aran windo borey ga manou tchare da:
&lt;i&gt;Cette main vous représente, et l’autre représente votre ménage. Par rapport à votre ménage, est-ce que vous vous sentez plutôt :&lt;/i&gt;&lt;br&gt;
- Waran harakaye si tcharassé (indépendant)
       &lt;i&gt;[écarter les mains plus largement que vos épaules]&lt;/i&gt;&lt;br&gt;
- Waran ga manou Tcharé (proche) 
       &lt;i&gt;[écarter les mains à la largeur de vos épaules]&lt;/i&gt;&lt;br&gt;
- Aran go Tcharga (uni) 
       &lt;i&gt;[placer les mains un peu plus proches]&lt;/i&gt;&lt;br&gt;
-Wal Aran go Tchara  (intégré) 
       &lt;i&gt;[mains jointes]&lt;/i&gt;&lt;br&gt; &lt;br&gt;
&lt;i&gt;Veiller à ne pas laisser les mains dans l’une des positions décrites&lt;i/&gt;&lt;br&gt;&lt;br&gt;
</t>
  </si>
  <si>
    <t xml:space="preserve">10.1 Yanzu Ina son in tambaye ku ko yaya ku ke jin kusantar ku game da/tare da ƴan gidanku. &lt;br&gt; &lt;i&gt;Je voudrais maintenant vous demander comment proche vous vous sentez par rapport &lt;b&gt; à votre ménage&lt;/b&gt;.&lt;/i&gt;&lt;br&gt;&lt;br&gt;
Wannan hannun kamar ku ne, wancen kuma kamar ƴan gidan ku ne. Tare da ƴan gidan ku ko ku na jin ku masu: &lt;br&gt; &lt;br&gt; &lt;i&gt;Cette main vous représente, et l’autre représente votre ménage. Par rapport à votre ménage, est-ce que vous vous sentez plutôt :&lt;/i&gt;&lt;br&gt;
-    Ƴanci ne, kamar haka/Cin gashin kai/ cin bida   (indépendant)
       &lt;i&gt;[écarter les mains plus largement que vos épaules]&lt;/i&gt;&lt;br&gt;
-  Kusa ne, kamar haka (proche) 
       &lt;i&gt;[écarter les mains à la largeur de vos épaules]&lt;/i&gt;&lt;br&gt;
-A haɗe ne , kamar haka (uni) 
       &lt;i&gt;[placer les mains un peu plus proches]&lt;/i&gt;&lt;br&gt;
-A cuɗe ne, kamar haka  (intégré) 
       &lt;i&gt;[mains jointes]&lt;/i&gt;&lt;br&gt; &lt;br&gt;
&lt;i&gt;Veiller à ne pas laisser les mains dans l’une des positions décrites&lt;i/&gt;&lt;br&gt;&lt;br&gt;
</t>
  </si>
  <si>
    <t xml:space="preserve">Yanzu kuma zan muku hira bisa yanda ku ka ji kanku cikin kwanaki bakwai na ƙarshe wanda suka wuce. Ku tuna da kwanaki bakwai na ƙarshe, daga ranar () zuwa jiya(). Zan muku wasu tambayoyi bisa yanda ku ka ji kanku cikin wannan lokaci. A ko wace tambaya za ku gaya mini tsawon kwana nawa ku ka ji haka cikin wannan kwanakin bakwai. Kuma ku san da dukkan amsoshi da za ku badawa za’a aikata su (za'a yin amfani da su) a cikin babban sirri. Kun amince/Kun yarda? &lt;i&gt; &lt;br&gt; 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&lt;/i&gt;&lt;br&gt;
&lt;br&gt; 
Za mu yi amfani da duwatsu a zaman yawan kwanaki. &lt;br&gt;&lt;br&gt;
- Idan ku ka sa dukkan tsakonin &lt;i&gt;[sa duwatsu 7]&lt;/i&gt; ya na nufin cewa yanayin na faruwa a gareku a dukkan kwanakin.&lt;br&gt;
- Idan sau huɗu ya faru cikin kwanakin nan bakwai zaku sanya tsakuwa huɗu. &lt;br&gt;
- Idan kuma bai taɓa faruwa ba ba za ku iya sanya ko tsakuwa ɗaya ba.&lt;br&gt;&lt;br&gt;
&lt;i&gt; Nous allons utiliser les roches pour représenter le nombre de jours.&lt;br&gt; 
- Si vous mettez toutes les roches (mettre 7 roches), ça veut dire que ça arrive tous les jours.&lt;br&gt; 
- Si c’est arrivé quatre fois durant la dernière semaine, on peut mettre 4 roches.&lt;br&gt; 
- Si c’est jamais, on peut ne rien (aucune roche ) mettre.&lt;br&gt; &lt;br&gt; Par exemple, si vous me demandez combien de jours au cours de la dernière semaine je suis embarqué dans une voiture, je vais dire 4 jours, alors je mets 4 roches.&lt;br&gt; &lt;br&gt;&lt;br&gt; &lt;/i&gt;
A misali, idan kun tambaye ni kwana nawa na yi a cikin mota, kwanaki bakwai na ƙarshe, sai in ce muku kwana huɗu kuma sai in sanya tsakuwa 4.&lt;br&gt;&lt;br&gt;
Wani misali na daban, idan ku ka tambaye ni kwana naya nayi cikin kwana bakwai na ƙarshe, ina zuwa neman ruwa, sai in baku amsar cewa dukkan kwanakin, sai in sanya dukkan tsakonin bakwai.&lt;br&gt;&lt;br&gt;
Daga ƙarshe, in ku ka tambaye ni kwana nawa nayi a cikin kwanaki bakwai na ƙarshe, zuwa yin aiki a cikin gona, zan bada amsa ko sau ɗaya, kenan ba zan sanya ko tsakuwa ɗaya ba.&lt;br&gt;&lt;br&gt;
&lt;i&gt;Un autre exemple : si vous me demandez combien de jours au cours de la dernière semaine  je suis allé(e) cherche de l’eau, je vais répondre tous les jours, alors je mets toutes les 7 roches.&lt;br&gt; 
Finalement, si vous me demandez combien de jours au cours de la dernière semaine j’ai été travailler dans les champs, je vais répondre jamais, alors je ne mets aucune roche.&lt;br&gt; 
On peut commencer?&lt;/i&gt;
</t>
  </si>
  <si>
    <t>Ayga ba Aye min ha maté kan nina ni bon da guirbi Iyo da Tchar gamé ra. Irga ba ni ma fongou djirbi Iya  Ga ka bi ga. Irga  ba irma hayan té nissé mata kan ni ma ni bon da lokatcho din ra. Hayan koulou bon niga Tchi Ayssé djirbi mardjé kan ni ma hayfo niga hamo ra Djirbi Iya kan. Bissa Ra Touyan gnai wo kan niga té hirssé Inda Aran gama ra hiné sani no. Aran yarda?  &lt;br&gt;&lt;br&gt; &lt;i&gt; 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&lt;br&gt; &lt;br&gt;&lt;/i&gt; 
Irga goy Da tondi Izzé Iyé Kanga Djirbi Iyé Tchabé. &lt;br&gt;&lt;br&gt;
- Dina tondaye Koul Za  &lt;i&gt;[Dina tondi izzé Iyé Za  7]&lt;/i&gt; Aga Tchabé kan Djirbi Iyé koul no.&lt;br&gt;
- Da djirbi Taki no djirbi iyara ni ga Za todi izzé Taki. &lt;br&gt;
- Da ba manti sor fo no nissi Za ba tondi izzé fo.&lt;br&gt;&lt;br&gt;
Missali ga, din naye han Tché margué naye fouro guirbi iyo kan bissa ra moto, Aygané guirbi taki yadinga Tondi Izzé takin naye ga Za.&lt;br&gt;&lt;br&gt;
&lt;i&gt;Nous allons utiliser les roches pour représenter le nombre de jours.&lt;br&gt; 
- Si vous mettez toutes les roches (mettre 7 roches), ça veut dire que ça arrive tous les jours.&lt;br&gt; 
- Si c’est arrivé quatre fois durant la dernière semaine, on peut mettre 4 roches.&lt;br&gt; 
- Si c’est jamais, on peut ne rien (aucune roche ) mettre.&lt;br&gt; &lt;br&gt;
Par exemple, si vous me demandez combien de jours au cours de la dernière semaine je suis embarqué dans une voiture, je vais dire 4 jours, alors je mets 4 roches.&lt;br&gt; &lt;br&gt;&lt;/i&gt;
Missali fo né kouané, Din naye han guirbi mardjé no Djirbi Iyyo kan bissa ra Aye Koye Ga hari Tchétchi, Aygané nissé guirbaye koulou Ya Din Ga Aye Ga Za Tondi Iyyé.&lt;br&gt;&lt;br&gt;
Bananta, Dinaye ha  djirbi mardjé kanno Djirbi Iyyo Kan Bissa ra Aye koye goye Farey Ra, Aye ga né nissé ba Tché fo Ya Din Ga Aye si Za Tondi Ba Affo..&lt;br&gt;&lt;br&gt;
&lt;i&gt; Un autre exemple : si vous me demandez combien de jours au cours de la dernière semaine  je suis allé(e) cherche de l’eau, je vais répondre tous les jours, alors je mets toutes les 7 roches.&lt;br&gt; &lt;br&gt;
Finalement, si vous me demandez combien de jours au cours de la dernière semaine j’ai été travailler dans les champs, je vais répondre jamais, alors je ne mets aucune roche.&lt;br&gt; &lt;br&gt;
On peut commencer?&lt;br&gt;&lt;br&gt;&lt;/i&gt;</t>
  </si>
  <si>
    <t xml:space="preserve">10_16.10 Cikin kwanaki bakwai na ƙarshe, kwana nawa kuka ji:  &lt;br&gt; &lt;br&gt;kun gaji har ba za ku dauki niyyar yin komai ba.&lt;br&gt;&lt;br&gt;
10_16.10 Au cours des sept derniers jours, combien de jours avez-vous senti que : &lt;br&gt; &lt;br&gt;
&lt;b&gt; Vous étiez si fatiguée que vous ne pouviez rien entreprendre. &lt;/b&gt; &lt;br&gt;
</t>
  </si>
  <si>
    <t>Enquêteur: lire les options</t>
  </si>
  <si>
    <t>T.09</t>
  </si>
  <si>
    <t>(vérifier que la dernière est la moins importante et sinon, refaire la liste)</t>
  </si>
  <si>
    <t>T.10</t>
  </si>
  <si>
    <t>T.10 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&lt;br&gt;&lt;br&gt;
Nidiyagnoga sanizey wora wofono goga wayborey gangui Ima zama inerandey do ? &lt;br&gt;
1 = isi borey berandi &lt;br&gt;
2 = bora kan sihini sourou da sandey garou assé &lt;br&gt;
3 = borey kan gonda lakaltouney windira &lt;br&gt;
4 = issida sigure beri soubsé</t>
  </si>
  <si>
    <t>T.10 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&lt;br&gt;&lt;br&gt;
Cikin wannan dalilai guda huɗu, wane muhimmin dalili ne ke hana wa mata cin nasara acikin harakokinsu? Bada muhimmin dalilin &lt;br&gt;
1= Ba su girmama wasu mutane&lt;br&gt;
2=Ba su da nacewa wajen fuskantar cikas&lt;br&gt;
3=Suna fuskantar rigingimu cikin gidajensu&lt;br&gt;
4=Ba su da tsarin gobe cikin tahiyar da harakokin su</t>
  </si>
  <si>
    <t>T. 11 Qui a plus de probabilité d´avoir du succès économique entre 
&lt;br&gt;
1. Une femme qui travaille dur mais qui n'a pas de paix et
&lt;br&gt;
2. Une femme qui a le paix mais ne travaille pas dur &lt;br&gt; Wace mace tsakanin matan nan ta hi sa’ar cin nasara a fannin arziƙi &lt;br&gt;
1 Mace mai aiki da nace amma ba ta da kwanciyar hankali&lt;br&gt;
2 Mace mai kwanciyar hankali amma ba ta da nace</t>
  </si>
  <si>
    <t>label::francais_tamachek</t>
  </si>
  <si>
    <t xml:space="preserve"> Enquetrice dit : Nous allons maintenant passer à des questions qui portent sur comment vous vous sentez dans l’ésprit ces jours-ci. &lt;br&gt;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 
&lt;br&gt; 
Il n’y a pas de bonne réponse ou de mauvaise réponse. Tout ce que vous nous dites sera confidentiel et ne sera pas partagé. &lt;br&gt; &lt;br&gt;  Emerda, an nizgir fel issistznan win amossan an nissin mininka tissalim yadan win na. Wiyade dihh issistanan win ouzouwan, win nawadin manet, ifragan adan win nigou achawacha. Nigamey douwan assarouf. Anara douwan attiksam tassa koule adanin tissoghalan fel issistanan win ze da win nougou. Assa wa niga de fel attichewalan, adani timilan arate wa yahan iman nawan. Nagoda yan wan fel dama ta danitiffan fel an nichiwilan dowan digh aratan iwn todmet, inkan win tissana. Essoughoul wa zetigman koul yolagh. Awal wa zetigim gareneda ghass wili yan ze tchisslou.   </t>
  </si>
  <si>
    <t>10_2 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&lt;br&gt; 10-2 Emerdan, adawin nissistin fel tegawar name daytedan nakale nawan. Afalan issouffoutan win illantou aytedan win nilan azrouf,ikhran, itaggin ichikhilan olakhan, (souknou). Deddaw,illantou aytedan, win san wi lokhelan, wirilan azrouf, wirikhran, ichikhilan nassan wir ghossaye ko wirch ghelan koullou da, Astiggazam affalla toledissan, astiggazam dedaw tehe aytedan win dedaw.</t>
  </si>
  <si>
    <t xml:space="preserve">10_2.1 Et vous, pouvez-vous me pointer sur quelle marche de l’escalier vous êtes ces jours-ci ?  &lt;br&gt; 10-2-1 kam, tifregan ajitiskana innar edag ze tiggiza fel issoufoutan yadan win de ? </t>
  </si>
  <si>
    <t>10_3 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 &lt;br&gt; 10_3 "tanimert, emerdan, issoufoutan win amossan, oummoss tirde fel tegawar name igilan win de. Afalan issouffoutan yamoss tegawar ta hossayan ta tiggue, tan san tegawar name tolagh, deddawin issouffoutan yamoss tegawar ta toukussate ta tigue,tan san zirtigourouwa arate wa inminka fel lam. kenan oummoss tissikne afalan issouffoutan tegawar nam tolakhe inkan sistare, oummoss dede daw wir tiggourouwa arate wa tare."</t>
  </si>
  <si>
    <t>"10_3a 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l’escalier?"&lt;br&gt; "&lt;br&gt;  10-3a Emardan, issouffoutan issaknin essinssin tite. Afalan issoufoutan yamoss tegawarin tite wilan. Deddawan issouffoutan tegawarin tite amitchikkan. Kenan astisikne afalan issouffoutan tile tegawarin tite wilan da, astissikne deddaw  wirtilam tegarawin tite koullou da. Yadan win naha de inde ze tiggizam fel issouffoutan?")</t>
  </si>
  <si>
    <t xml:space="preserve">"10_16 Dites-moi, au cours des sept derniers jours, combien de jours avez-vous senti que : &lt;br&gt;&lt;br&gt;
Les détails de la vie quotidienne vous ont dérangé plus que d'habitude.
"&lt;br&gt;
10-16 Imili, Digh issa yadan win izgaran de, manekete ijilan astislam san: tchikhawchawan idinate ikhalan fel lame achchawacha fel ijil koule."
</t>
  </si>
  <si>
    <t>&lt;i&gt; 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&lt;br&gt; &lt;br&gt;
Nous allons utiliser les roches pour représenter le nombre de jours.&lt;br&gt; &lt;br&gt;
Si vous mettez toutes les roches (mettre 7 roches), ça veut dire que ça arrive tous les jours.&lt;br&gt; &lt;br&gt;
Si c’est arrivé quatre fois durant la dernière semaine, on peut mettre 4 roches.&lt;br&gt; &lt;br&gt;
Si c’est jamais, on peut ne rien (aucune roche ) mettre.&lt;br&gt; &lt;br&gt;
Par exemple, si vous me demandez combien de jours au cours de la dernière semaine je suis embarqué dans une voiture, je vais dire 4 jours, alors je mets 4 roches.&lt;br&gt; &lt;br&gt;
Un autre exemple : si vous me demandez combien de jours au cours de la dernière semaine  je suis allé(e) cherche de l’eau, je vais répondre tous les jours, alors je mets toutes les 7 roches.&lt;br&gt; &lt;br&gt;
Finalement, si vous me demandez combien de jours au cours de la dernière semaine j’ai été travailler dans les champs, je vais répondre jamais, alors je ne mets aucune roche.&lt;br&gt; &lt;br&gt;
On peut commencer?&lt;br&gt;&lt;br&gt;&lt;/i&gt;
 Emerda arét adawan nichewala fel inkin tissalem digh issayadan winiwgaran de? Sistigtadou yanla fel issayanda wina izgaran de; aret akoun issistina fel arate wa tissalim digh alakh way. Essistan koule , ajitinim, manikete ijialan astissalam inka digh issayadan zin de. Issinate san arate waze tin nim wiliyan ze tin yislou. tirdet?"</t>
  </si>
  <si>
    <t>T.07   Laquelle de ces phrases décrit mieux Amina ?  &lt;br&gt;&lt;br&gt;
1 = respectueux envers les autres &lt;br&gt;
2 = a la stratege / a un plan personelle pour son avenir &lt;br&gt;
3 = innovatrice / trouve de nouvelles solutions aux obstacles &lt;br&gt;
4 = collaboratrice / a des liens sociaux correctes" &lt;br&gt; T-07 Innare digh betoutan wine astiminkanin  Amina? &lt;br&gt; 1= aladabe ghour aytedan. 2= tila iddibara /fel taret tazé tibize fel toufate. &lt;br&gt; 3= titakass wiyade aratan/ tigarraw azé tigou fel michkilatan.&lt;br&gt;  4=Tichghalan d'aytedan/ Tiga tegawere tolokhate d'aytedan.</t>
  </si>
  <si>
    <t>T.08   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 &lt;br&gt; T-08 Digh fototan tchina sanatate, attinitam tchidodins sanatate wir-rolan ichghalan digh tchighawchawen-nassan; Haoua titaf taz-zal nette ghass nette, Fati titaggou taz-wel nette intad aytedan, tazale nassaan tola egass wirilan iddibara tolate, ouwoude fototans Haoua inkin Fati."</t>
  </si>
  <si>
    <t xml:space="preserve">T.10   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&lt;br&gt;
T-10a Digh oukoz arantan ghossayan de, innare wa yamoss idilile wa yazaran wa youssougin san tchidodins wirin gourouwan egadere digh ichighilan nassan? Affou idilile wa yazaran? &lt;br&gt; 1= iban aladab ghour aytedan. &lt;br&gt; 2= iban kokiri ghour michkilatin. &lt;br&gt; 3=Ilan tchiguetin tite digh ighiwan. &lt;br&gt; 4= Wirilan tarete tan man nassan fel arate wazé jassou.    
</t>
  </si>
  <si>
    <t xml:space="preserve">T.09   De ces 4 qualités, laquelle est la plus nécessaire pour la réussite d'une femme dans ses activitiés? &lt;br&gt; 
1 Travailler avec acharnement &lt;br&gt;
2 Avoir de la paix &lt;br&gt;
3 Avoir l'initiative independante et la stratege &lt;br&gt;
4 Avoir les liens sociaux correctes (l'adhésion des gens) &lt;br&gt; T.09 Digh oukoz arantan ghossayan de, innare ta tofate fel tchitchiyatin tamtite digh tchighawcha wenette? &lt;br&gt; 1=ichighil digh kokiri. &lt;br&gt;2=agarawan alkher. &lt;br&gt;3= agaraw tegawar tan ghass nak. &lt;br&gt; 4= agarawin tegaware d'aytedan ta tolakhate                                  </t>
  </si>
  <si>
    <r>
      <t xml:space="preserve">Au cours </t>
    </r>
    <r>
      <rPr>
        <b/>
        <sz val="11"/>
        <rFont val="Arial Narrow"/>
        <family val="2"/>
      </rPr>
      <t>des 12 prochains mois</t>
    </r>
    <r>
      <rPr>
        <sz val="11"/>
        <rFont val="Arial Narrow"/>
        <family val="2"/>
      </rPr>
      <t xml:space="preserve">, pensez-vous que vous allez.. : </t>
    </r>
  </si>
  <si>
    <r>
      <t xml:space="preserve">Au cours des </t>
    </r>
    <r>
      <rPr>
        <u/>
        <sz val="11"/>
        <rFont val="Arial Narrow"/>
        <family val="2"/>
      </rPr>
      <t>7 derniers jours</t>
    </r>
    <r>
      <rPr>
        <sz val="11"/>
        <rFont val="Arial Narrow"/>
        <family val="2"/>
      </rPr>
      <t>, pendant combien de jours avez-vous personnellement consommé  les produits suivants ?</t>
    </r>
  </si>
  <si>
    <r>
      <t>&lt;b&gt; Légumes</t>
    </r>
    <r>
      <rPr>
        <sz val="11"/>
        <rFont val="Arial Narrow"/>
        <family val="2"/>
      </rPr>
      <t xml:space="preserve"> &lt;/b&gt;comme la laitue, tomate, gombo, aubergine, poivron, haricot vert, concombre, petits pois, etc.</t>
    </r>
  </si>
  <si>
    <r>
      <t xml:space="preserve">&lt;b&gt; Poisson et viande&lt;/b&gt; comme </t>
    </r>
    <r>
      <rPr>
        <sz val="11"/>
        <rFont val="Arial Narrow"/>
        <family val="2"/>
      </rPr>
      <t>la</t>
    </r>
    <r>
      <rPr>
        <b/>
        <sz val="11"/>
        <rFont val="Arial Narrow"/>
        <family val="2"/>
      </rPr>
      <t xml:space="preserve"> v</t>
    </r>
    <r>
      <rPr>
        <sz val="11"/>
        <rFont val="Arial Narrow"/>
        <family val="2"/>
      </rPr>
      <t>iande de boeuf, viande de mouton, poulet, poisson frais et sec, etc.</t>
    </r>
  </si>
  <si>
    <r>
      <t xml:space="preserve">Pensez-vous que votre situation est meilleure ou pire après &lt;b&gt; </t>
    </r>
    <r>
      <rPr>
        <b/>
        <sz val="11"/>
        <rFont val="Arial Narrow"/>
        <family val="2"/>
      </rPr>
      <t xml:space="preserve">les mesures d’accompagnement productifs &lt;/b&gt; </t>
    </r>
    <r>
      <rPr>
        <sz val="11"/>
        <rFont val="Arial Narrow"/>
        <family val="2"/>
      </rPr>
      <t>?</t>
    </r>
  </si>
  <si>
    <t>issurveyed_status</t>
  </si>
  <si>
    <t>ABDOU TORO</t>
  </si>
  <si>
    <t>ALI CHERIF</t>
  </si>
  <si>
    <t>ALI DAOUDA</t>
  </si>
  <si>
    <t>IBRAHIM</t>
  </si>
  <si>
    <t>SOFO</t>
  </si>
  <si>
    <t>AISSATOU</t>
  </si>
  <si>
    <t>KALTOUMI</t>
  </si>
  <si>
    <t>AICHATOU</t>
  </si>
  <si>
    <t>HAOUA</t>
  </si>
  <si>
    <t>AICAHTOU</t>
  </si>
  <si>
    <t>MAHAZA</t>
  </si>
  <si>
    <t>NAFISSA</t>
  </si>
  <si>
    <t>RAMATOU</t>
  </si>
  <si>
    <t>AZAHRA</t>
  </si>
  <si>
    <t>NGOUA</t>
  </si>
  <si>
    <t>RAKIA</t>
  </si>
  <si>
    <t>MARIAMA</t>
  </si>
  <si>
    <t>RABI</t>
  </si>
  <si>
    <t>BILAN</t>
  </si>
  <si>
    <t>YOUNOUSSOU</t>
  </si>
  <si>
    <t>MOUMEYE</t>
  </si>
  <si>
    <t>RAHINA</t>
  </si>
  <si>
    <t>RAMATOU HAMANI</t>
  </si>
  <si>
    <t>HALIDOU</t>
  </si>
  <si>
    <t>${consent}=1 or ${consent_issurvey} = 1</t>
  </si>
  <si>
    <t xml:space="preserve">T.09 De ces 4 qualités, laquelle est la plus necessaire pour la réussite d'une femme dans ses activitiés? &lt;br&gt; 
1 Travailler avec acharnement &lt;br&gt;
2 Avoir de la paix &lt;br&gt;
3 Avoir l'initiative independante et la stratege &lt;br&gt;
4 Avoir les liens sociaux correctes (l'adhésion des gens)
&lt;br&gt;&lt;br&gt;
T.09 Cikin wannan halaye kyawawa huɗu, wanne ne na tilas ga mata wajen cin nasara a harakokinsu? &lt;br&gt;
1 Yin aiki da nace &lt;br&gt;
2 kwanciyar hankali &lt;br&gt;
3 Sanin yanda zai yanke hukunci cikin yanci da dubara  &lt;br&gt;
4 Samun amannan mutane </t>
  </si>
  <si>
    <t>T.09 De ces 4 qualités, laquelle est la plus necessaire pour la réussite d'une femme dans ses activitiés? &lt;br&gt; 
1 Travailler avec acharnement &lt;br&gt;
2 Avoir de la paix &lt;br&gt;
3 Avoir l'initiative independante et la stratege &lt;br&gt;
4 Avoir les liens sociaux correctes (l'adhésion des gens)
&lt;br&gt;&lt;br&gt;
T.09 Hali anno tatchi né ya, wo fo no ga nan goumo weyboro ma zama inga kambé goye iyé ra? &lt;br&gt;
1 Goye da himma da gabi &lt;br&gt;
2 Lakal kaneye &lt;br&gt;
3 Dubara koni kan ga gourdjeye inga bon sé da kan ga tchétchi a min ga bon lassabeye té &lt;br&gt;
4 Borono kan inganda djama gama tcharsé</t>
  </si>
  <si>
    <t>Possédez-vous &lt;b&gt;votre propre &lt;/b&gt; telephone portable en bon état de fonctionnement?</t>
  </si>
  <si>
    <t>Possédez-vous &lt;b&gt; votre propre &lt;/b&gt; telephone portable en bon état de fonctionnement?</t>
  </si>
  <si>
    <t xml:space="preserve">Au cours des 30 derniers jours ou &lt;i&gt; durant le dernier mois où l'activité a opéré/fonctionné &lt;/i&gt;, quel a été le &lt;b&gt; chiffre d’affaires (valeur totale des ventes) &lt;/b&gt; de l’activité?             </t>
  </si>
  <si>
    <t xml:space="preserve">Au cours des 30 derniers jours &lt;i&gt;ou durant le dernier mois où l'activité a opéré/fonctionné&lt;/i&gt;, quel a été &lt;b&gt; le bénéfice &lt;/b&gt; de l’activité après avoir pris en compte les différentes charges (achat de marchandises, matières premiers...) ?              </t>
  </si>
  <si>
    <t>10_4 Merci. Maintenant, l’escalier représente à quel point vous êtes &lt;strong&gt;une personne avec de bonnes qualités&lt;/strong&gt;. &lt;br&gt; &lt;br&gt; Il y a des gens qui ne sont pas de bonnes personnes et qui n’ont pas un bon comportement (pointer le bas). &lt;br&gt; &lt;br&gt; Mais il y a aussi des gens qui ont beaucoup de bonnes qualités et qui ont un bon comportement (pointer le haut).&lt;br&gt; &lt;br&gt; 10_4 Ay saabu. Sohô kaarimo no ga cabe kaà ni wo boro hanno no. Boro yaà go no kaà sinda boro hanno taray. Amma boro hanno yaà go no kaà gonda da hanno.</t>
  </si>
  <si>
    <t xml:space="preserve">10_6 Maintenant, l’escalier représente à quel point vous êtes &lt;strong&gt;une personne respectée dans la communauté. &lt;/strong&gt; &lt;br&gt; &lt;br&gt; En  haut (pointer) il y a les personnes les plus respectées, comme le chef du village et les chefs religieux, et en  bas (pointer) il y a les personnes les moins respectées, comme les exclus.&lt;br&gt; &lt;br&gt; 10_6 Sohô, seelo ga cabe kaà i ga bora darzandi al’umma ra. Boro darzante yaà go no sanda kwaarakoy, diiney jine boro yaà, seelo ganda mo, borey kaà sinda darza no go no-din. </t>
  </si>
  <si>
    <t>10_3 &lt;br&gt; &lt;br&gt; 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 &lt;br&gt; &lt;br&gt;  10_3 Na gode. Yanzu, kulangan ya na nuna in ka gamsu da rauwar da ka ke yi cikin kwanan nan. Sama yana nuna kyaukywar rayuwa mai yiwuwaagare ku, wanda a ciki halin da ku ke ciki ya na da daɗi. Ƙasa ya na nuna mummunar rayuwa mai yiwuwa a gare ku, wanda a ciki hali rayuwar ba yanda ku ke so ba ne.  &lt;br&gt; &lt;br&gt;
Idan ku ka nuna saman kulangar kun gamsu da rayuwar ku, amma in ku ka nuna daga ƙasa ƙasa ba ku gamsu ba da rayuwar da ku ke yi ba.</t>
  </si>
  <si>
    <t xml:space="preserve">10_3a 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 &lt;br&gt; &lt;br&gt; 10_3a Yanzu, kuma kurangar ta na nuna kwanciyar hankali. &lt;br&gt; &lt;br&gt;
ƙololon kurangar yana nuna hiyeyen kwanciyar hankali. Ƙasa ya na nuna ƙaramcin kwanciyar hankali. Kenan, in ku ka nuna ƙololon kuranga (ka nuna) ku na cikakkiyar kwanciyar hankali, in ko ku ka nuna daga ƙasa ƙasa ku na ragaggiyar kwanciyar hankali. </t>
  </si>
  <si>
    <t>R.8a     &lt;br&gt; &lt;br&gt; Votre avis importe-t-il dans les décisions concernant    &lt;br&gt; 
&lt;b&gt; [l’argent que vous gagnez] : &lt;/b&gt;</t>
  </si>
  <si>
    <t>R.8c   &lt;br&gt; &lt;br&gt;   Votre avis importe-t-il dans les décisions concernant   &lt;br&gt;
&lt;b&gt; [Les dépenses courantes du ménage] &lt;/b&gt; :</t>
  </si>
  <si>
    <t>R.8a  &lt;br&gt; &lt;br&gt;  Votre avis importe-t-il dans les décisions concernant    &lt;br&gt; 
&lt;b&gt; [l’argent que vous gagnez] : &lt;/b&gt;</t>
  </si>
  <si>
    <t>R.8b   &lt;br&gt; &lt;br&gt;   Votre avis importe-t-il dans les décisions concernant   &lt;br&gt;
&lt;b&gt; [Les dépenses courantes du ménage] &lt;/b&gt; :</t>
  </si>
  <si>
    <t>R.5 Ces jours ci, y a-t-il des gens qui vous détestent, personnellement, au point de souhaiter votre échec ou d'essayer de saboter votre progression ou succès ?  &lt;br&gt; &lt;br&gt; R.5 Ko akoi mutanen da suke ƙin (suka tsane) ku har ma su na son rishin cin nasarar ku ko ma su nemi ɓata ci gaban ku ko cin nasarar ku?</t>
  </si>
  <si>
    <t>R.4 Sur 10 personnes dans village, combien sont des personnes honnêtes et dignes de confiance? &lt;br&gt; &lt;br&gt; R.4  A tunani ku, mutum nawa cikin goma na jahar ku su ke da adalci, za’a iya yarda da su, kuma nawa ba su da adalci baza’a yarda da su ba?</t>
  </si>
  <si>
    <t>R.2 Imaginons que vous avez une dispute avec quelqu'un dans votre ménage ou village. Y a-t-il des gens dans le ménage ou hors du ménage à qui vous pourriez demander conseil à tout moment ? [SI NON, ECRIVEZ "0"] [SI OUI…] Combien? &lt;br&gt; R.2 A ƙaddara kun yi faɗa da wani a cikin gidan ku ko garin ku.
Ko a samu wasu mutane a cikin gidan naku ko garin naku wanda za ku iya neman shawarar shi a ko wane lokaci? Mutm nawa?</t>
  </si>
  <si>
    <t xml:space="preserve">R.1 Imaginons que vous avez une question sur le déroulement de votre activité génératrice de revenue (par exemple: identifier les marchés, se procurer des produits). Y a-t-il des gens dans votre ménage ou le village qui seraient prêt à vous conseiller à tout moment? [SI NON, ECRIVEZ "0"] [SI OUI…] Combien? &lt;br&gt; R.1 A ƙaddara ku na da tambaya a kan tahiyar da harakokin ku na kasuwanci (misali: neman kasuwanni, sayen kayayyaki). Ko akoi ƴan gidan ku ko ƴan garinku da suke shiriye wajen baku shawara da ko wane lokaci. Mutum nawa   </t>
  </si>
  <si>
    <t xml:space="preserve">R.4 Sur 10 personnes dans village, combien sont des personnes honnêtes et dignes de confiance?&lt;br&gt; &lt;br&gt; R.4 Ni diiyaào ga, boro way (10) boà sambu ni gallo ra boro marje no ga ti adilante, alkawali toonandiko, boro marje ga no i mana hima ga naanay ? </t>
  </si>
  <si>
    <t xml:space="preserve">R.5 Ces jours ci, y a-t-il des gens qui vous détestent, personnellement, au point de souhaiter votre échec ou d'essayer de saboter votre progression ou succès ?  &lt;br&gt; &lt;br&gt;R.5 Boro yaà go no kaà konnamay go araà game kaà kala i si ba ni ma wadaata/zaada ? </t>
  </si>
  <si>
    <t xml:space="preserve">R.8   Quand vous êtes en désaccord avec votre conjoint, vous vous sentez  à l’aise de lui dire que vous n’êtes pas d’accord : &lt;br&gt; &lt;br&gt; R.8 Ni ga hin ga ci ni windikoyo se kaà ni mana yadda nda a teere fo yaà ? </t>
  </si>
  <si>
    <t>R.8   Quand vous êtes en désaccord avec votre conjoint, vous vous sentez &lt;b&gt; à l’aise &lt;/b&gt;  de lui dire que vous n’êtes pas d’accord :  &lt;br&gt; &lt;br&gt; R.8 Idan ra’ayin ku ya banbanta da mijin ku, ku na jin natsuwa wajen gaya masa baku yarda ba</t>
  </si>
  <si>
    <t xml:space="preserve">R.7 Ces jours-ci, vous sentez-vous bien vu par les membres de votre ménage en ce qui concerne vos activités génératrices de revenus ?&lt;br&gt;
R.7 Cikin wannan kwanakin ko kuna jin a ranku mutanen gidan ku suna muku kallon mutumen kirki game da harakokin ku nakasuwanci  </t>
  </si>
  <si>
    <t>Préférez-vous que:
&lt;br&gt; 1= le village avance ensemble ou &lt;br&gt; 2= qu'on laisse les ménages se développer comme ils veulent.</t>
  </si>
  <si>
    <t>Borono kan inganda djama gama tcharsé</t>
  </si>
  <si>
    <t>Nous allons maintenant parler de mesures d'accompagnement productives du &lt;b&gt; Projet jikka gomma &lt;/b&gt;. Les mesures d'accompagnement productives comprenaient le groupe AVEC, les formations et d'autres mesures. Pour vous rappeler, nous sommes indépendants du programme. Vous pouvez parler honnêtement de vos expériences. &lt;br&gt; Yanzu kuma za mu yi hira bisa matakan rakiya kamar gungu da mai horo da kuma duk horon da a ka muku. Pour vous rappeler, nous sommes indépendants du programme. Vous pouvez parler honnêtement de vos expériences.</t>
  </si>
  <si>
    <t>(AVEC = Association Villageoise d’Épargne et Crédit ; Zouba/zouba satey kan ga garaou dan ; Coundia assussu da bachi)</t>
  </si>
  <si>
    <t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t>
  </si>
  <si>
    <t xml:space="preserve">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La première raison ? </t>
  </si>
  <si>
    <t xml:space="preserve">A.6b [${bus2_name}]  :   Au cours des 30 derniers jours, l’activité était-elle active/fonctionnelle ? </t>
  </si>
  <si>
    <t xml:space="preserve">10_2 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&lt;br&gt; &lt;br&gt; 10_2 Sohô, ay ga ni hã mate kaà borey go ga ngey baafuna te al’umma ra, da iri sambu seelu, gondakey, borey kaà du hini nda goyey kaà i ga beerandi no go beene, 
&lt;br&gt; &lt;br&gt; 
Alfukaarey sinda nooru, i mana caw, i sinda goy ce-kayante yaà, wala i sinda ba goy. Da araà wo diamante no, araà ga maanu beene borey (hino borey) Da araà wo alfukaaru no, araà ga maanu alfukaaru biyey. </t>
  </si>
  <si>
    <t>10_3 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vie.&lt;br&gt; &lt;br&gt;  10_3 Ay saabu.  Sohô kaarima beene ga ti jirbi bandey wo ra, ni baafuna boori. Ga ti ni baafunay hanna kaà hima nda ganda aga ti ni baafunay laala. Da ni go ga zigi beene no, ni baafuna boori boori gumo da ni go ga zulli mo no, ni baafuna si ga boori</t>
  </si>
  <si>
    <t>10_3a 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l’escalier?&lt;br&gt; &lt;br&gt; 10_3a Sohô, lakkal-kanay boà no i ga salaà seelo beena no ga ti lakkal-kanay beero – seelo ganda ga ti lakkal-kanay jaàay. 
&lt;br&gt; &lt;br&gt;
Da ni go ga koy beene, lakkal-kanay timmante no ni se, da ni go ga ye ganda mo no, ni sinda lakkal-kanay. 
Jirbi bandey wo, seelo gagari fo boà no ni go ?</t>
  </si>
  <si>
    <t>R.11 Préférez-vous que:
&lt;br&gt; 1= le village avance ensemble ou &lt;br&gt; 2= qu'on laisse les ménages se développer comme ils veulent. &lt;br&gt; R.11 Ko kun hi son a ce garin nan ya ci gaba tare ko a bar ko wane gida ya ci gaba yanda yake so. &lt;br&gt;
1 = ci gaba tare &lt;br&gt;
2 = ci gaba daban daban</t>
  </si>
  <si>
    <t>Nous allons maintenant parler de mesures d'accompagnement productives du (Projet zambar hinka / Projet jikka gomma). Les mesures d'accompagnement productives comprenaient le groupe AVEC, les formations et d'autres mesures. 
Pour vous rappeler, nous sommes &lt;i&gt; indépendants du (Projet zambar hinka / Projet jikka gomma) &lt;/i&gt;. Donc, vous pouvez parler honnêtement de vos expériences.</t>
  </si>
  <si>
    <t>T.08 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 &lt;br&gt;&lt;br&gt; 
T.08 Ga wasu hotuna guda biyu na wasu mata suna tahiyar da aikin su. Macen ɗaya za mu ce mata Haoua. Haoua tana gudanar da harakokinta ita da kanta da dubarun ta kuma cikin ƴanci.
Mace ta cikin hoto na biyu mu ce mata Fati. Fati tana gudanar da harakonkin ta tare haɗin gwiwan wasu mutane cikin jituwa. Elles ont les &lt;b&gt; mêmes types d’activités &lt;/b&gt; mais elles les développent de différentes manière.  &lt;br&gt; Regardez chaque image de Haoua et de Fati (PAUSE pour 20 sec)."</t>
  </si>
  <si>
    <t>T.08  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
&lt;br&gt;&lt;br&gt; T.08 Gueraye  wora waybora hika kano kanyan goguingaye nerandi té. &lt;b&gt;Haoua&lt;/b&gt; gunga nerandoté in gahiné dunga bon dabarey (pointer).&lt;br&gt;&lt;b&gt;Fati &lt;/b&gt; gunga nerandeyta aga sawaranda da borey koyni igama karssé da borey (pointer).
Ikoulou nerandi folonka nigaté ama mataki ga nerandey te no manta afo.</t>
  </si>
  <si>
    <t>Ba su girmama wasu mutane</t>
  </si>
  <si>
    <t>Ba su da nacewa wajen fuskantar cikas</t>
  </si>
  <si>
    <t>Suna fuskantar rigingimu cikin gidajensu</t>
  </si>
  <si>
    <t>Ba su da tsarin gobe cikin tahiyar da harakokin su</t>
  </si>
  <si>
    <t xml:space="preserve">isi borey berandi </t>
  </si>
  <si>
    <t>bora kan sihini sourou da sandey garou assé</t>
  </si>
  <si>
    <t xml:space="preserve">borey kan gonda lakaltouney windira </t>
  </si>
  <si>
    <t>issida sigure beri soubsé</t>
  </si>
  <si>
    <t>g_mani2</t>
  </si>
  <si>
    <t>g_mani1</t>
  </si>
  <si>
    <t xml:space="preserve">La situation économique (y compris la nourriture)            </t>
  </si>
  <si>
    <t>I.10</t>
  </si>
  <si>
    <t>Avez-vous déja fait une enquete vous-meme sur votre ménage, vos AGRs, etc au cours des deux derniers semaines avec Sahel Consulting?</t>
  </si>
  <si>
    <t>deja_enquete</t>
  </si>
  <si>
    <t>${issurveyed}=0 or ${deja_enquete}=0</t>
  </si>
  <si>
    <t xml:space="preserve">${issurveyed}=0 or ${deja_enquete}=0 and ${mes_germe_d}  = 1 </t>
  </si>
  <si>
    <t xml:space="preserve">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t>
  </si>
  <si>
    <t xml:space="preserve">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t>
  </si>
  <si>
    <t xml:space="preserve">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t>
  </si>
  <si>
    <t xml:space="preserve">Combien de &lt;b&gt; fois &lt;/b&gt; avez-vous bénéficié de décaissements provenant de la tontine au cours de ces 12 derniers mois? / Combien de fois avez-vous récuperé le pot ? </t>
  </si>
  <si>
    <t xml:space="preserve">Avez-vous participé à un groupe d’épargne tel quel une tontine ou AVEC au cours des &lt;b&gt;2 dernières années  &lt;/b&gt;? </t>
  </si>
  <si>
    <t xml:space="preserve">A combien de groupes d’épargne (tontine ou AVEC) avez-vous participé au cours des &lt;b&gt;2 derniers années &lt;/b&gt;? </t>
  </si>
  <si>
    <r>
      <t xml:space="preserve">Combien d’argent avez-vous mis dans  cette activité en FCFA, au total au cours </t>
    </r>
    <r>
      <rPr>
        <b/>
        <sz val="11"/>
        <rFont val="Arial Narrow"/>
        <family val="2"/>
      </rPr>
      <t>des 12 dernières mois</t>
    </r>
    <r>
      <rPr>
        <sz val="11"/>
        <rFont val="Arial Narrow"/>
        <family val="2"/>
      </rPr>
      <t xml:space="preserve"> pour &lt;b&gt; </t>
    </r>
    <r>
      <rPr>
        <b/>
        <sz val="11"/>
        <rFont val="Arial Narrow"/>
        <family val="2"/>
      </rPr>
      <t>chacune</t>
    </r>
    <r>
      <rPr>
        <sz val="11"/>
        <rFont val="Arial Narrow"/>
        <family val="2"/>
      </rPr>
      <t xml:space="preserve"> &lt;/b&gt; des sources suivantes ? </t>
    </r>
  </si>
  <si>
    <t>niger_2019_psychosociale_v13</t>
  </si>
  <si>
    <t>niger_2019_Psychosociale V13</t>
  </si>
  <si>
    <t>SECTION_enquetee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</si>
</sst>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2"/>
      <color theme="1"/>
      <name val="Calibri"/>
      <family val="2"/>
      <scheme val="minor"/>
    </font>
    <font>
      <i/>
      <sz val="12"/>
      <color rgb="FF7F7F7F"/>
      <name val="Calibri"/>
      <family val="2"/>
      <scheme val="minor"/>
    </font>
    <font>
      <sz val="10"/>
      <name val="Arial"/>
      <family val="2"/>
    </font>
    <font>
      <sz val="9"/>
      <color rgb="FF000000"/>
      <name val="Arial Narrow"/>
      <family val="2"/>
    </font>
    <font>
      <sz val="10"/>
      <color theme="1"/>
      <name val="Arial"/>
      <family val="2"/>
    </font>
    <font>
      <sz val="12"/>
      <color rgb="FF000000"/>
      <name val="Arial"/>
      <family val="2"/>
      <charset val="1"/>
    </font>
    <font>
      <sz val="10"/>
      <color rgb="FF000000"/>
      <name val="Arial Narrow"/>
      <family val="2"/>
    </font>
    <font>
      <sz val="10"/>
      <color theme="1"/>
      <name val="Arial Narrow"/>
      <family val="2"/>
    </font>
    <font>
      <sz val="9"/>
      <color rgb="FF000000"/>
      <name val="Arial"/>
      <family val="2"/>
    </font>
    <font>
      <sz val="10"/>
      <color rgb="FF000000"/>
      <name val="Arial"/>
      <family val="2"/>
    </font>
    <font>
      <sz val="11"/>
      <name val="Arial"/>
      <family val="2"/>
      <charset val="1"/>
    </font>
    <font>
      <sz val="10"/>
      <name val="Verdana"/>
      <family val="2"/>
    </font>
    <font>
      <b/>
      <sz val="12"/>
      <color rgb="FF000000"/>
      <name val="Calibri"/>
      <family val="2"/>
      <charset val="1"/>
    </font>
    <font>
      <sz val="12"/>
      <name val="Arial"/>
      <family val="2"/>
      <charset val="1"/>
    </font>
    <font>
      <sz val="11"/>
      <color rgb="FF000000"/>
      <name val="Calibri"/>
      <family val="2"/>
      <charset val="1"/>
    </font>
    <font>
      <sz val="11"/>
      <color theme="1"/>
      <name val="Calibri"/>
      <family val="2"/>
      <charset val="1"/>
      <scheme val="minor"/>
    </font>
    <font>
      <sz val="9"/>
      <color theme="1"/>
      <name val="Arial"/>
      <family val="2"/>
    </font>
    <font>
      <sz val="11"/>
      <name val="Calibri"/>
      <family val="2"/>
      <charset val="1"/>
      <scheme val="minor"/>
    </font>
    <font>
      <b/>
      <sz val="11"/>
      <name val="Calibri"/>
      <family val="2"/>
      <charset val="1"/>
      <scheme val="minor"/>
    </font>
    <font>
      <sz val="16"/>
      <color rgb="FF000000"/>
      <name val="Cambria"/>
      <family val="1"/>
    </font>
    <font>
      <sz val="9"/>
      <color rgb="FF000000"/>
      <name val="Calibri Light"/>
      <family val="2"/>
    </font>
    <font>
      <b/>
      <sz val="11"/>
      <name val="Arial"/>
      <family val="2"/>
    </font>
    <font>
      <b/>
      <sz val="12"/>
      <color rgb="FF000000"/>
      <name val="Calibri"/>
      <family val="2"/>
    </font>
    <font>
      <sz val="12"/>
      <color rgb="FF000000"/>
      <name val="Arial"/>
      <family val="2"/>
    </font>
    <font>
      <sz val="12"/>
      <color rgb="FF000000"/>
      <name val="Calibri"/>
      <family val="2"/>
      <charset val="1"/>
      <scheme val="minor"/>
    </font>
    <font>
      <sz val="10"/>
      <color rgb="FF000000"/>
      <name val="Calibri"/>
      <family val="2"/>
    </font>
    <font>
      <sz val="12"/>
      <name val="Calibri"/>
      <family val="2"/>
      <scheme val="minor"/>
    </font>
    <font>
      <b/>
      <sz val="12"/>
      <color rgb="FF000000"/>
      <name val="Arial"/>
      <family val="2"/>
      <charset val="1"/>
    </font>
    <font>
      <b/>
      <sz val="12"/>
      <name val="Arial"/>
      <family val="2"/>
      <charset val="1"/>
    </font>
    <font>
      <sz val="8"/>
      <color rgb="FF333333"/>
      <name val="Arial"/>
      <family val="2"/>
    </font>
    <font>
      <sz val="10"/>
      <color rgb="FF000000"/>
      <name val="Times New Roman"/>
      <family val="1"/>
    </font>
    <font>
      <sz val="10"/>
      <color rgb="FF222222"/>
      <name val="Arial"/>
      <family val="2"/>
    </font>
    <font>
      <b/>
      <sz val="12"/>
      <name val="Calibri"/>
      <family val="2"/>
      <charset val="1"/>
    </font>
    <font>
      <u/>
      <sz val="12"/>
      <color rgb="FF0000D4"/>
      <name val="Calibri"/>
      <family val="2"/>
      <charset val="1"/>
    </font>
    <font>
      <sz val="11"/>
      <name val="Arial Narrow"/>
      <family val="2"/>
    </font>
    <font>
      <b/>
      <sz val="11"/>
      <name val="Arial Narrow"/>
      <family val="2"/>
    </font>
    <font>
      <b/>
      <sz val="11"/>
      <name val="Arial"/>
      <family val="2"/>
      <charset val="1"/>
    </font>
    <font>
      <u/>
      <sz val="11"/>
      <name val="Arial"/>
      <family val="2"/>
    </font>
    <font>
      <i/>
      <sz val="11"/>
      <name val="Arial"/>
      <family val="2"/>
      <charset val="1"/>
    </font>
    <font>
      <b/>
      <sz val="11"/>
      <color rgb="FF000000"/>
      <name val="Arial"/>
      <family val="2"/>
      <charset val="1"/>
    </font>
    <font>
      <sz val="11"/>
      <color rgb="FF000000"/>
      <name val="Arial"/>
      <family val="2"/>
      <charset val="1"/>
    </font>
    <font>
      <b/>
      <sz val="11"/>
      <color rgb="FFFF0000"/>
      <name val="Arial"/>
      <family val="2"/>
      <charset val="1"/>
    </font>
    <font>
      <sz val="11"/>
      <color rgb="FFFF0000"/>
      <name val="Arial"/>
      <family val="2"/>
      <charset val="1"/>
    </font>
    <font>
      <b/>
      <sz val="11"/>
      <name val="Calibri"/>
      <family val="2"/>
      <scheme val="minor"/>
    </font>
    <font>
      <sz val="11"/>
      <name val="Verdana"/>
      <family val="2"/>
      <charset val="1"/>
    </font>
    <font>
      <sz val="11"/>
      <name val="Calibri"/>
      <family val="2"/>
      <scheme val="minor"/>
    </font>
    <font>
      <b/>
      <sz val="11"/>
      <color rgb="FFFF0000"/>
      <name val="Calibri"/>
      <family val="2"/>
      <charset val="1"/>
    </font>
    <font>
      <b/>
      <sz val="11"/>
      <name val="Calibri"/>
      <family val="2"/>
      <charset val="1"/>
    </font>
    <font>
      <b/>
      <i/>
      <sz val="11"/>
      <name val="Arial Narrow"/>
      <family val="2"/>
    </font>
    <font>
      <sz val="11"/>
      <color rgb="FFFF0000"/>
      <name val="Calibri"/>
      <family val="2"/>
      <scheme val="minor"/>
    </font>
    <font>
      <b/>
      <sz val="11"/>
      <color rgb="FF000000"/>
      <name val="Calibri"/>
      <family val="2"/>
      <charset val="1"/>
    </font>
    <font>
      <b/>
      <sz val="11"/>
      <color rgb="FFFF0000"/>
      <name val="Calibri"/>
      <family val="2"/>
      <scheme val="minor"/>
    </font>
    <font>
      <u/>
      <sz val="11"/>
      <name val="Arial Narrow"/>
      <family val="2"/>
    </font>
    <font>
      <sz val="11"/>
      <name val="Calibri"/>
      <family val="2"/>
      <charset val="1"/>
    </font>
    <font>
      <sz val="11"/>
      <name val="Arial"/>
      <family val="2"/>
    </font>
    <font>
      <sz val="11"/>
      <name val="Verdana"/>
      <family val="2"/>
    </font>
    <font>
      <sz val="11"/>
      <color rgb="FF000000"/>
      <name val="Calibri"/>
      <family val="2"/>
    </font>
  </fonts>
  <fills count="21">
    <fill>
      <patternFill patternType="none"/>
    </fill>
    <fill>
      <patternFill patternType="gray125"/>
    </fill>
    <fill>
      <patternFill patternType="solid">
        <fgColor rgb="FFDCE6F2"/>
        <bgColor rgb="FFDBEEF4"/>
      </patternFill>
    </fill>
    <fill>
      <patternFill patternType="solid">
        <fgColor rgb="FFFFFF00"/>
        <bgColor indexed="64"/>
      </patternFill>
    </fill>
    <fill>
      <patternFill patternType="solid">
        <fgColor rgb="FF9BBB59"/>
        <bgColor rgb="FFC4BD97"/>
      </patternFill>
    </fill>
    <fill>
      <patternFill patternType="solid">
        <fgColor rgb="FFD7E4BD"/>
        <bgColor rgb="FFDDE8C6"/>
      </patternFill>
    </fill>
    <fill>
      <patternFill patternType="solid">
        <fgColor theme="5" tint="0.39997558519241921"/>
        <bgColor indexed="64"/>
      </patternFill>
    </fill>
    <fill>
      <patternFill patternType="solid">
        <fgColor rgb="FF77933C"/>
        <bgColor rgb="FF808080"/>
      </patternFill>
    </fill>
    <fill>
      <patternFill patternType="solid">
        <fgColor rgb="FF00B0F0"/>
        <bgColor indexed="64"/>
      </patternFill>
    </fill>
    <fill>
      <patternFill patternType="solid">
        <fgColor theme="9"/>
        <bgColor indexed="64"/>
      </patternFill>
    </fill>
    <fill>
      <patternFill patternType="solid">
        <fgColor theme="5" tint="0.79998168889431442"/>
        <bgColor indexed="64"/>
      </patternFill>
    </fill>
    <fill>
      <patternFill patternType="solid">
        <fgColor theme="0"/>
        <bgColor indexed="64"/>
      </patternFill>
    </fill>
    <fill>
      <patternFill patternType="solid">
        <fgColor rgb="FFD8D8D8"/>
        <bgColor rgb="FFD8D8D8"/>
      </patternFill>
    </fill>
    <fill>
      <patternFill patternType="solid">
        <fgColor rgb="FFFFFFFF"/>
        <bgColor rgb="FFFFFFFF"/>
      </patternFill>
    </fill>
    <fill>
      <patternFill patternType="solid">
        <fgColor rgb="FFE2EFDA"/>
        <bgColor rgb="FF000000"/>
      </patternFill>
    </fill>
    <fill>
      <patternFill patternType="solid">
        <fgColor rgb="FF92D050"/>
        <bgColor indexed="64"/>
      </patternFill>
    </fill>
    <fill>
      <patternFill patternType="solid">
        <fgColor rgb="FFFFFFFF"/>
        <bgColor indexed="64"/>
      </patternFill>
    </fill>
    <fill>
      <patternFill patternType="solid">
        <fgColor rgb="FFD9D9D9"/>
        <bgColor rgb="FFE3E0CF"/>
      </patternFill>
    </fill>
    <fill>
      <patternFill patternType="solid">
        <fgColor rgb="FFA542F5"/>
        <bgColor indexed="64"/>
      </patternFill>
    </fill>
    <fill>
      <patternFill patternType="solid">
        <fgColor rgb="FFFFFF00"/>
        <bgColor rgb="FFC4BD97"/>
      </patternFill>
    </fill>
    <fill>
      <patternFill patternType="solid">
        <fgColor rgb="FFFFFF66"/>
        <bgColor indexed="64"/>
      </patternFill>
    </fill>
  </fills>
  <borders count="10">
    <border>
      <left/>
      <right/>
      <top/>
      <bottom/>
      <diagonal/>
    </border>
    <border>
      <left/>
      <right style="medium">
        <color rgb="FF000000"/>
      </right>
      <top/>
      <bottom style="medium">
        <color rgb="FF000000"/>
      </bottom>
      <diagonal/>
    </border>
    <border>
      <left/>
      <right/>
      <top/>
      <bottom style="thin">
        <color indexed="64"/>
      </bottom>
      <diagonal/>
    </border>
    <border>
      <left style="thin">
        <color rgb="FFBFBFBF"/>
      </left>
      <right style="thin">
        <color rgb="FFBFBFBF"/>
      </right>
      <top style="thin">
        <color rgb="FFBFBFBF"/>
      </top>
      <bottom style="thin">
        <color rgb="FFBFBFBF"/>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s>
  <cellStyleXfs count="4">
    <xf numFmtId="0" fontId="0" fillId="0" borderId="0"/>
    <xf numFmtId="0" fontId="1" fillId="0" borderId="0" applyNumberFormat="0" applyFill="0" applyBorder="0" applyAlignment="0" applyProtection="0"/>
    <xf numFmtId="0" fontId="11" fillId="0" borderId="0"/>
    <xf numFmtId="0" fontId="33" fillId="0" borderId="0" applyBorder="0" applyProtection="0"/>
  </cellStyleXfs>
  <cellXfs count="222">
    <xf numFmtId="0" fontId="0" fillId="0" borderId="0" xfId="0"/>
    <xf numFmtId="0" fontId="0" fillId="0" borderId="0" xfId="0" applyAlignment="1">
      <alignment wrapText="1"/>
    </xf>
    <xf numFmtId="0" fontId="4" fillId="0" borderId="0" xfId="0" applyFont="1"/>
    <xf numFmtId="0" fontId="3" fillId="0" borderId="0" xfId="0" applyFont="1" applyAlignment="1">
      <alignment vertical="center"/>
    </xf>
    <xf numFmtId="0" fontId="5" fillId="0" borderId="0" xfId="0" applyFont="1"/>
    <xf numFmtId="0" fontId="6" fillId="0" borderId="0" xfId="0" applyFont="1" applyAlignment="1">
      <alignment vertical="center"/>
    </xf>
    <xf numFmtId="0" fontId="0" fillId="0" borderId="2" xfId="0" applyBorder="1"/>
    <xf numFmtId="0" fontId="8" fillId="0" borderId="0" xfId="0" applyFont="1"/>
    <xf numFmtId="0" fontId="6" fillId="0" borderId="0" xfId="0" applyFont="1"/>
    <xf numFmtId="0" fontId="7" fillId="0" borderId="0" xfId="0" applyFont="1" applyAlignment="1">
      <alignment vertical="center"/>
    </xf>
    <xf numFmtId="0" fontId="7" fillId="0" borderId="0" xfId="0" applyFont="1"/>
    <xf numFmtId="0" fontId="10" fillId="0" borderId="0" xfId="0" applyFont="1" applyAlignment="1">
      <alignment vertical="top"/>
    </xf>
    <xf numFmtId="0" fontId="13" fillId="0" borderId="0" xfId="1" applyFont="1" applyAlignment="1">
      <alignment vertical="top"/>
    </xf>
    <xf numFmtId="0" fontId="13" fillId="0" borderId="0" xfId="1" applyFont="1" applyAlignment="1">
      <alignment vertical="top" wrapText="1"/>
    </xf>
    <xf numFmtId="2" fontId="14" fillId="0" borderId="0" xfId="0" applyNumberFormat="1" applyFont="1"/>
    <xf numFmtId="0" fontId="14" fillId="0" borderId="0" xfId="0" applyFont="1"/>
    <xf numFmtId="0" fontId="14" fillId="0" borderId="0" xfId="0" applyFont="1" applyAlignment="1">
      <alignment wrapText="1"/>
    </xf>
    <xf numFmtId="0" fontId="15" fillId="0" borderId="0" xfId="0" applyFont="1" applyAlignment="1">
      <alignment horizontal="left" vertical="top" wrapText="1"/>
    </xf>
    <xf numFmtId="0" fontId="16" fillId="3" borderId="0" xfId="0" applyFont="1" applyFill="1" applyAlignment="1">
      <alignment vertical="center" wrapText="1"/>
    </xf>
    <xf numFmtId="0" fontId="17" fillId="0" borderId="0" xfId="0" applyFont="1" applyAlignment="1">
      <alignment horizontal="left" vertical="top" wrapText="1"/>
    </xf>
    <xf numFmtId="0" fontId="8" fillId="3" borderId="0" xfId="0" applyFont="1" applyFill="1" applyAlignment="1">
      <alignment vertical="center" wrapText="1"/>
    </xf>
    <xf numFmtId="0" fontId="17" fillId="0" borderId="0" xfId="0" applyFont="1" applyAlignment="1">
      <alignment wrapText="1"/>
    </xf>
    <xf numFmtId="0" fontId="17" fillId="3" borderId="0" xfId="0" applyFont="1" applyFill="1" applyAlignment="1">
      <alignment horizontal="left" vertical="top" wrapText="1"/>
    </xf>
    <xf numFmtId="0" fontId="17" fillId="11" borderId="0" xfId="0" applyFont="1" applyFill="1" applyAlignment="1">
      <alignment wrapText="1"/>
    </xf>
    <xf numFmtId="0" fontId="17" fillId="11" borderId="0" xfId="0" applyFont="1" applyFill="1" applyAlignment="1">
      <alignment horizontal="left" vertical="top" wrapText="1"/>
    </xf>
    <xf numFmtId="0" fontId="18" fillId="11" borderId="0" xfId="0" applyFont="1" applyFill="1" applyAlignment="1">
      <alignment horizontal="left" vertical="top" wrapText="1"/>
    </xf>
    <xf numFmtId="0" fontId="19" fillId="0" borderId="0" xfId="0" applyFont="1"/>
    <xf numFmtId="2" fontId="20" fillId="0" borderId="0" xfId="0" applyNumberFormat="1" applyFont="1" applyAlignment="1">
      <alignment vertical="center"/>
    </xf>
    <xf numFmtId="2" fontId="14" fillId="0" borderId="2" xfId="0" applyNumberFormat="1" applyFont="1" applyBorder="1"/>
    <xf numFmtId="0" fontId="14" fillId="0" borderId="2" xfId="0" applyFont="1" applyBorder="1"/>
    <xf numFmtId="0" fontId="14" fillId="0" borderId="2" xfId="0" applyFont="1" applyBorder="1" applyAlignment="1">
      <alignment wrapText="1"/>
    </xf>
    <xf numFmtId="0" fontId="22" fillId="12" borderId="3" xfId="0" applyFont="1" applyFill="1" applyBorder="1"/>
    <xf numFmtId="0" fontId="23" fillId="0" borderId="0" xfId="0" applyFont="1" applyAlignment="1">
      <alignment horizontal="right"/>
    </xf>
    <xf numFmtId="0" fontId="0" fillId="0" borderId="0" xfId="0" applyAlignment="1">
      <alignment horizontal="right"/>
    </xf>
    <xf numFmtId="0" fontId="9" fillId="13" borderId="0" xfId="0" applyFont="1" applyFill="1" applyAlignment="1">
      <alignment horizontal="right"/>
    </xf>
    <xf numFmtId="0" fontId="0" fillId="0" borderId="0" xfId="0" applyAlignment="1">
      <alignment horizontal="left"/>
    </xf>
    <xf numFmtId="0" fontId="2" fillId="0" borderId="0" xfId="0" applyFont="1" applyAlignment="1">
      <alignment horizontal="left" wrapText="1"/>
    </xf>
    <xf numFmtId="0" fontId="15" fillId="3" borderId="0" xfId="0" applyFont="1" applyFill="1" applyAlignment="1">
      <alignment horizontal="left" vertical="top" wrapText="1"/>
    </xf>
    <xf numFmtId="0" fontId="24" fillId="0" borderId="0" xfId="0" applyFont="1"/>
    <xf numFmtId="0" fontId="24" fillId="14" borderId="0" xfId="0" applyFont="1" applyFill="1"/>
    <xf numFmtId="0" fontId="25" fillId="0" borderId="6" xfId="0" applyFont="1" applyBorder="1" applyAlignment="1">
      <alignment horizontal="right" vertical="center"/>
    </xf>
    <xf numFmtId="0" fontId="25" fillId="16" borderId="5" xfId="0" applyFont="1" applyFill="1" applyBorder="1" applyAlignment="1">
      <alignment vertical="center" wrapText="1"/>
    </xf>
    <xf numFmtId="0" fontId="26" fillId="11" borderId="0" xfId="0" applyFont="1" applyFill="1"/>
    <xf numFmtId="0" fontId="27" fillId="0" borderId="0" xfId="1" applyFont="1" applyAlignment="1">
      <alignment horizontal="right" vertical="center"/>
    </xf>
    <xf numFmtId="0" fontId="28" fillId="0" borderId="0" xfId="1" applyFont="1" applyAlignment="1">
      <alignment horizontal="right"/>
    </xf>
    <xf numFmtId="0" fontId="29" fillId="0" borderId="0" xfId="0" applyFont="1"/>
    <xf numFmtId="0" fontId="30" fillId="0" borderId="0" xfId="0" applyFont="1" applyAlignment="1">
      <alignment vertical="center" wrapText="1"/>
    </xf>
    <xf numFmtId="0" fontId="5" fillId="0" borderId="0" xfId="0" applyFont="1" applyAlignment="1">
      <alignment horizontal="justify" vertical="center" wrapText="1"/>
    </xf>
    <xf numFmtId="0" fontId="31" fillId="0" borderId="0" xfId="0" applyFont="1" applyAlignment="1">
      <alignment vertical="center" wrapText="1"/>
    </xf>
    <xf numFmtId="0" fontId="5" fillId="0" borderId="0" xfId="0" applyFont="1" applyAlignment="1">
      <alignment horizontal="center" vertical="center" wrapText="1"/>
    </xf>
    <xf numFmtId="0" fontId="0" fillId="9" borderId="0" xfId="0" applyFill="1"/>
    <xf numFmtId="0" fontId="3" fillId="0" borderId="0" xfId="0" applyFont="1" applyAlignment="1">
      <alignment horizontal="left" vertical="center" indent="4"/>
    </xf>
    <xf numFmtId="0" fontId="22" fillId="12" borderId="3" xfId="0" applyFont="1" applyFill="1" applyBorder="1" applyAlignment="1">
      <alignment horizontal="left"/>
    </xf>
    <xf numFmtId="0" fontId="5" fillId="0" borderId="0" xfId="0" applyFont="1" applyAlignment="1">
      <alignment horizontal="left"/>
    </xf>
    <xf numFmtId="0" fontId="15" fillId="3" borderId="0" xfId="0" applyFont="1" applyFill="1" applyAlignment="1">
      <alignment vertical="top" wrapText="1"/>
    </xf>
    <xf numFmtId="0" fontId="0" fillId="0" borderId="4" xfId="0" applyBorder="1" applyAlignment="1">
      <alignment horizontal="center"/>
    </xf>
    <xf numFmtId="0" fontId="25" fillId="0" borderId="0" xfId="0" applyFont="1" applyAlignment="1">
      <alignment horizontal="right" vertical="center"/>
    </xf>
    <xf numFmtId="0" fontId="25" fillId="16" borderId="0" xfId="0" applyFont="1" applyFill="1" applyAlignment="1">
      <alignment vertical="center" wrapText="1"/>
    </xf>
    <xf numFmtId="0" fontId="25" fillId="0" borderId="0" xfId="0" applyFont="1" applyAlignment="1">
      <alignment vertical="center"/>
    </xf>
    <xf numFmtId="0" fontId="12" fillId="17" borderId="3" xfId="0" applyFont="1" applyFill="1" applyBorder="1"/>
    <xf numFmtId="49" fontId="12" fillId="17" borderId="3" xfId="0" applyNumberFormat="1" applyFont="1" applyFill="1" applyBorder="1" applyAlignment="1">
      <alignment wrapText="1"/>
    </xf>
    <xf numFmtId="0" fontId="32" fillId="17" borderId="3" xfId="0" applyFont="1" applyFill="1" applyBorder="1" applyAlignment="1">
      <alignment wrapText="1"/>
    </xf>
    <xf numFmtId="0" fontId="12" fillId="17" borderId="0" xfId="0" applyFont="1" applyFill="1"/>
    <xf numFmtId="0" fontId="12" fillId="17" borderId="0" xfId="0" applyFont="1" applyFill="1" applyAlignment="1">
      <alignment wrapText="1"/>
    </xf>
    <xf numFmtId="0" fontId="0" fillId="0" borderId="3" xfId="0" applyBorder="1"/>
    <xf numFmtId="0" fontId="33" fillId="0" borderId="3" xfId="3" applyBorder="1"/>
    <xf numFmtId="0" fontId="31" fillId="0" borderId="0" xfId="0" applyFont="1"/>
    <xf numFmtId="0" fontId="10" fillId="0" borderId="0" xfId="0" applyFont="1" applyAlignment="1">
      <alignment vertical="top" wrapText="1"/>
    </xf>
    <xf numFmtId="0" fontId="10" fillId="0" borderId="0" xfId="1" applyFont="1" applyAlignment="1">
      <alignment vertical="top"/>
    </xf>
    <xf numFmtId="0" fontId="0" fillId="8" borderId="0" xfId="0" applyFill="1"/>
    <xf numFmtId="0" fontId="5" fillId="8" borderId="0" xfId="0" applyFont="1" applyFill="1"/>
    <xf numFmtId="0" fontId="6" fillId="8" borderId="0" xfId="0" applyFont="1" applyFill="1"/>
    <xf numFmtId="0" fontId="0" fillId="8" borderId="0" xfId="0" applyFill="1" applyAlignment="1">
      <alignment horizontal="left"/>
    </xf>
    <xf numFmtId="0" fontId="21" fillId="0" borderId="0" xfId="0" applyFont="1" applyAlignment="1">
      <alignment vertical="top"/>
    </xf>
    <xf numFmtId="0" fontId="10" fillId="0" borderId="0" xfId="0" applyFont="1"/>
    <xf numFmtId="0" fontId="10" fillId="0" borderId="0" xfId="0" applyFont="1" applyAlignment="1">
      <alignment horizontal="left" vertical="top"/>
    </xf>
    <xf numFmtId="0" fontId="10" fillId="0" borderId="0" xfId="0" applyFont="1" applyAlignment="1">
      <alignment wrapText="1"/>
    </xf>
    <xf numFmtId="0" fontId="21" fillId="2" borderId="0" xfId="0" applyFont="1" applyFill="1" applyAlignment="1">
      <alignment vertical="top"/>
    </xf>
    <xf numFmtId="0" fontId="21" fillId="2" borderId="0" xfId="0" applyFont="1" applyFill="1" applyAlignment="1">
      <alignment vertical="top" wrapText="1"/>
    </xf>
    <xf numFmtId="0" fontId="10" fillId="0" borderId="0" xfId="1" applyFont="1" applyAlignment="1">
      <alignment vertical="top" wrapText="1"/>
    </xf>
    <xf numFmtId="0" fontId="10" fillId="10" borderId="0" xfId="0" applyFont="1" applyFill="1" applyAlignment="1">
      <alignment vertical="top"/>
    </xf>
    <xf numFmtId="0" fontId="10" fillId="10" borderId="0" xfId="0" applyFont="1" applyFill="1" applyAlignment="1">
      <alignment vertical="top" wrapText="1"/>
    </xf>
    <xf numFmtId="0" fontId="10" fillId="10" borderId="0" xfId="1" applyFont="1" applyFill="1" applyAlignment="1">
      <alignment vertical="top"/>
    </xf>
    <xf numFmtId="0" fontId="10" fillId="10" borderId="0" xfId="1" applyFont="1" applyFill="1" applyAlignment="1">
      <alignment vertical="top" wrapText="1"/>
    </xf>
    <xf numFmtId="0" fontId="35" fillId="0" borderId="0" xfId="0" applyFont="1"/>
    <xf numFmtId="0" fontId="36" fillId="0" borderId="0" xfId="0" applyFont="1" applyAlignment="1">
      <alignment vertical="top"/>
    </xf>
    <xf numFmtId="0" fontId="36" fillId="0" borderId="0" xfId="0" applyFont="1" applyAlignment="1">
      <alignment vertical="top" wrapText="1"/>
    </xf>
    <xf numFmtId="0" fontId="36" fillId="0" borderId="0" xfId="1" applyFont="1" applyAlignment="1">
      <alignment vertical="top"/>
    </xf>
    <xf numFmtId="0" fontId="36" fillId="0" borderId="0" xfId="1" applyFont="1" applyAlignment="1">
      <alignment vertical="top" wrapText="1"/>
    </xf>
    <xf numFmtId="0" fontId="10" fillId="15" borderId="0" xfId="0" applyFont="1" applyFill="1" applyAlignment="1">
      <alignment vertical="top"/>
    </xf>
    <xf numFmtId="0" fontId="10" fillId="8" borderId="0" xfId="0" applyFont="1" applyFill="1" applyAlignment="1">
      <alignment vertical="top"/>
    </xf>
    <xf numFmtId="0" fontId="34" fillId="0" borderId="0" xfId="0" applyFont="1"/>
    <xf numFmtId="0" fontId="34" fillId="0" borderId="0" xfId="0" applyFont="1" applyAlignment="1">
      <alignment vertical="center"/>
    </xf>
    <xf numFmtId="0" fontId="10" fillId="4" borderId="0" xfId="0" applyFont="1" applyFill="1" applyAlignment="1">
      <alignment vertical="top"/>
    </xf>
    <xf numFmtId="0" fontId="21" fillId="0" borderId="0" xfId="0" applyFont="1" applyAlignment="1">
      <alignment vertical="top" wrapText="1"/>
    </xf>
    <xf numFmtId="0" fontId="21" fillId="5" borderId="0" xfId="0" applyFont="1" applyFill="1" applyAlignment="1">
      <alignment vertical="top"/>
    </xf>
    <xf numFmtId="0" fontId="10" fillId="5" borderId="0" xfId="0" applyFont="1" applyFill="1" applyAlignment="1">
      <alignment vertical="top"/>
    </xf>
    <xf numFmtId="0" fontId="10" fillId="0" borderId="0" xfId="0" quotePrefix="1" applyFont="1" applyAlignment="1">
      <alignment vertical="top"/>
    </xf>
    <xf numFmtId="0" fontId="10" fillId="7" borderId="0" xfId="0" applyFont="1" applyFill="1" applyAlignment="1">
      <alignment vertical="top"/>
    </xf>
    <xf numFmtId="0" fontId="38" fillId="0" borderId="0" xfId="0" applyFont="1" applyAlignment="1">
      <alignment vertical="top"/>
    </xf>
    <xf numFmtId="0" fontId="38" fillId="0" borderId="0" xfId="0" applyFont="1" applyAlignment="1">
      <alignment vertical="top" wrapText="1"/>
    </xf>
    <xf numFmtId="0" fontId="36" fillId="0" borderId="0" xfId="0" applyFont="1" applyAlignment="1">
      <alignment wrapText="1"/>
    </xf>
    <xf numFmtId="0" fontId="10" fillId="0" borderId="0" xfId="0" applyFont="1" applyAlignment="1">
      <alignment vertical="center"/>
    </xf>
    <xf numFmtId="0" fontId="10" fillId="18" borderId="0" xfId="0" applyFont="1" applyFill="1" applyAlignment="1">
      <alignment vertical="top"/>
    </xf>
    <xf numFmtId="0" fontId="36" fillId="18" borderId="0" xfId="0" applyFont="1" applyFill="1" applyAlignment="1">
      <alignment vertical="top"/>
    </xf>
    <xf numFmtId="0" fontId="10" fillId="15" borderId="0" xfId="0" applyFont="1" applyFill="1" applyAlignment="1">
      <alignment vertical="top" wrapText="1"/>
    </xf>
    <xf numFmtId="0" fontId="10" fillId="18" borderId="0" xfId="1" applyFont="1" applyFill="1" applyAlignment="1">
      <alignment vertical="top"/>
    </xf>
    <xf numFmtId="0" fontId="10" fillId="15" borderId="0" xfId="0" applyFont="1" applyFill="1"/>
    <xf numFmtId="0" fontId="10" fillId="15" borderId="0" xfId="0" applyFont="1" applyFill="1" applyAlignment="1">
      <alignment wrapText="1"/>
    </xf>
    <xf numFmtId="0" fontId="10" fillId="15" borderId="0" xfId="0" applyFont="1" applyFill="1" applyAlignment="1">
      <alignment horizontal="left" vertical="top"/>
    </xf>
    <xf numFmtId="0" fontId="39" fillId="0" borderId="0" xfId="0" applyFont="1" applyAlignment="1">
      <alignment vertical="top"/>
    </xf>
    <xf numFmtId="0" fontId="39" fillId="0" borderId="0" xfId="0" applyFont="1" applyAlignment="1">
      <alignment vertical="top" wrapText="1"/>
    </xf>
    <xf numFmtId="0" fontId="40" fillId="0" borderId="0" xfId="0" applyFont="1" applyAlignment="1">
      <alignment vertical="top"/>
    </xf>
    <xf numFmtId="0" fontId="36" fillId="0" borderId="0" xfId="0" applyFont="1"/>
    <xf numFmtId="0" fontId="21" fillId="0" borderId="0" xfId="1" applyFont="1" applyAlignment="1">
      <alignment vertical="top"/>
    </xf>
    <xf numFmtId="0" fontId="36" fillId="15" borderId="0" xfId="0" applyFont="1" applyFill="1" applyAlignment="1">
      <alignment vertical="top"/>
    </xf>
    <xf numFmtId="0" fontId="36" fillId="15" borderId="0" xfId="0" applyFont="1" applyFill="1"/>
    <xf numFmtId="0" fontId="36" fillId="15" borderId="0" xfId="0" applyFont="1" applyFill="1" applyAlignment="1">
      <alignment vertical="top" wrapText="1"/>
    </xf>
    <xf numFmtId="0" fontId="36" fillId="15" borderId="0" xfId="0" applyFont="1" applyFill="1" applyAlignment="1">
      <alignment wrapText="1"/>
    </xf>
    <xf numFmtId="0" fontId="36" fillId="3" borderId="0" xfId="0" applyFont="1" applyFill="1" applyAlignment="1">
      <alignment vertical="top"/>
    </xf>
    <xf numFmtId="0" fontId="36" fillId="3" borderId="0" xfId="0" applyFont="1" applyFill="1" applyAlignment="1">
      <alignment vertical="top" wrapText="1"/>
    </xf>
    <xf numFmtId="0" fontId="36" fillId="3" borderId="0" xfId="0" applyFont="1" applyFill="1" applyAlignment="1">
      <alignment wrapText="1"/>
    </xf>
    <xf numFmtId="0" fontId="21" fillId="3" borderId="0" xfId="0" applyFont="1" applyFill="1" applyAlignment="1">
      <alignment vertical="top"/>
    </xf>
    <xf numFmtId="0" fontId="21" fillId="3" borderId="0" xfId="0" applyFont="1" applyFill="1" applyAlignment="1">
      <alignment vertical="top" wrapText="1"/>
    </xf>
    <xf numFmtId="0" fontId="21" fillId="19" borderId="0" xfId="0" applyFont="1" applyFill="1" applyAlignment="1">
      <alignment vertical="top"/>
    </xf>
    <xf numFmtId="0" fontId="36" fillId="3" borderId="0" xfId="1" applyFont="1" applyFill="1" applyAlignment="1">
      <alignment vertical="top"/>
    </xf>
    <xf numFmtId="0" fontId="36" fillId="3" borderId="0" xfId="0" applyFont="1" applyFill="1"/>
    <xf numFmtId="0" fontId="36" fillId="20" borderId="0" xfId="0" applyFont="1" applyFill="1" applyAlignment="1">
      <alignment vertical="top"/>
    </xf>
    <xf numFmtId="0" fontId="21" fillId="20" borderId="0" xfId="0" applyFont="1" applyFill="1" applyAlignment="1">
      <alignment vertical="top"/>
    </xf>
    <xf numFmtId="0" fontId="36" fillId="20" borderId="0" xfId="0" applyFont="1" applyFill="1"/>
    <xf numFmtId="0" fontId="36" fillId="20" borderId="0" xfId="0" applyFont="1" applyFill="1" applyAlignment="1">
      <alignment vertical="top" wrapText="1"/>
    </xf>
    <xf numFmtId="0" fontId="21" fillId="20" borderId="0" xfId="0" applyFont="1" applyFill="1" applyAlignment="1">
      <alignment vertical="top" wrapText="1"/>
    </xf>
    <xf numFmtId="0" fontId="36" fillId="20" borderId="0" xfId="0" applyFont="1" applyFill="1" applyAlignment="1">
      <alignment wrapText="1"/>
    </xf>
    <xf numFmtId="0" fontId="41" fillId="0" borderId="0" xfId="0" applyFont="1" applyAlignment="1">
      <alignment vertical="top"/>
    </xf>
    <xf numFmtId="0" fontId="41" fillId="0" borderId="0" xfId="0" applyFont="1" applyAlignment="1">
      <alignment vertical="top" wrapText="1"/>
    </xf>
    <xf numFmtId="0" fontId="42" fillId="0" borderId="0" xfId="0" applyFont="1" applyAlignment="1">
      <alignment vertical="top"/>
    </xf>
    <xf numFmtId="0" fontId="41" fillId="0" borderId="0" xfId="1" applyFont="1" applyAlignment="1">
      <alignment vertical="top"/>
    </xf>
    <xf numFmtId="0" fontId="39" fillId="20" borderId="0" xfId="0" applyFont="1" applyFill="1" applyAlignment="1">
      <alignment vertical="top"/>
    </xf>
    <xf numFmtId="0" fontId="39" fillId="20" borderId="0" xfId="0" applyFont="1" applyFill="1" applyAlignment="1">
      <alignment vertical="top" wrapText="1"/>
    </xf>
    <xf numFmtId="0" fontId="40" fillId="20" borderId="0" xfId="0" applyFont="1" applyFill="1" applyAlignment="1">
      <alignment vertical="top"/>
    </xf>
    <xf numFmtId="0" fontId="10" fillId="20" borderId="0" xfId="0" applyFont="1" applyFill="1" applyAlignment="1">
      <alignment vertical="top"/>
    </xf>
    <xf numFmtId="0" fontId="36" fillId="9" borderId="0" xfId="0" applyFont="1" applyFill="1" applyAlignment="1">
      <alignment vertical="top"/>
    </xf>
    <xf numFmtId="0" fontId="36" fillId="9" borderId="0" xfId="0" applyFont="1" applyFill="1" applyAlignment="1">
      <alignment vertical="top" wrapText="1"/>
    </xf>
    <xf numFmtId="0" fontId="36" fillId="9" borderId="0" xfId="1" applyFont="1" applyFill="1" applyAlignment="1">
      <alignment vertical="top"/>
    </xf>
    <xf numFmtId="0" fontId="36" fillId="9" borderId="0" xfId="1" applyFont="1" applyFill="1" applyAlignment="1">
      <alignment vertical="top" wrapText="1"/>
    </xf>
    <xf numFmtId="0" fontId="10" fillId="9" borderId="0" xfId="0" applyFont="1" applyFill="1" applyAlignment="1">
      <alignment vertical="top"/>
    </xf>
    <xf numFmtId="0" fontId="10" fillId="9" borderId="0" xfId="1" applyFont="1" applyFill="1" applyAlignment="1">
      <alignment vertical="top"/>
    </xf>
    <xf numFmtId="0" fontId="10" fillId="9" borderId="0" xfId="1" applyFont="1" applyFill="1" applyAlignment="1">
      <alignment vertical="top" wrapText="1"/>
    </xf>
    <xf numFmtId="0" fontId="36" fillId="18" borderId="0" xfId="0" applyFont="1" applyFill="1" applyAlignment="1">
      <alignment vertical="top" wrapText="1"/>
    </xf>
    <xf numFmtId="0" fontId="36" fillId="18" borderId="0" xfId="1" applyFont="1" applyFill="1" applyAlignment="1">
      <alignment vertical="top"/>
    </xf>
    <xf numFmtId="0" fontId="36" fillId="18" borderId="0" xfId="1" applyFont="1" applyFill="1" applyAlignment="1">
      <alignment vertical="top" wrapText="1"/>
    </xf>
    <xf numFmtId="0" fontId="10" fillId="18" borderId="0" xfId="1" applyFont="1" applyFill="1" applyAlignment="1">
      <alignment vertical="top" wrapText="1"/>
    </xf>
    <xf numFmtId="0" fontId="10" fillId="8" borderId="0" xfId="0" applyFont="1" applyFill="1" applyAlignment="1">
      <alignment vertical="top" wrapText="1"/>
    </xf>
    <xf numFmtId="0" fontId="43" fillId="0" borderId="0" xfId="0" applyFont="1"/>
    <xf numFmtId="0" fontId="44" fillId="0" borderId="0" xfId="0" applyFont="1" applyAlignment="1">
      <alignment vertical="top"/>
    </xf>
    <xf numFmtId="0" fontId="45" fillId="0" borderId="0" xfId="0" applyFont="1"/>
    <xf numFmtId="0" fontId="43" fillId="18" borderId="0" xfId="0" applyFont="1" applyFill="1"/>
    <xf numFmtId="0" fontId="45" fillId="18" borderId="0" xfId="0" applyFont="1" applyFill="1"/>
    <xf numFmtId="0" fontId="43" fillId="9" borderId="0" xfId="0" applyFont="1" applyFill="1"/>
    <xf numFmtId="0" fontId="45" fillId="9" borderId="0" xfId="0" applyFont="1" applyFill="1"/>
    <xf numFmtId="0" fontId="43" fillId="3" borderId="0" xfId="0" applyFont="1" applyFill="1"/>
    <xf numFmtId="0" fontId="43" fillId="0" borderId="0" xfId="0" applyFont="1" applyAlignment="1">
      <alignment vertical="top"/>
    </xf>
    <xf numFmtId="0" fontId="43" fillId="3" borderId="0" xfId="0" applyFont="1" applyFill="1" applyAlignment="1">
      <alignment vertical="top"/>
    </xf>
    <xf numFmtId="0" fontId="45" fillId="20" borderId="0" xfId="0" applyFont="1" applyFill="1"/>
    <xf numFmtId="0" fontId="45" fillId="0" borderId="0" xfId="0" applyFont="1" applyAlignment="1">
      <alignment vertical="top"/>
    </xf>
    <xf numFmtId="0" fontId="46" fillId="0" borderId="0" xfId="0" applyFont="1" applyAlignment="1">
      <alignment vertical="top"/>
    </xf>
    <xf numFmtId="0" fontId="47" fillId="0" borderId="0" xfId="0" applyFont="1" applyAlignment="1">
      <alignment vertical="top"/>
    </xf>
    <xf numFmtId="0" fontId="35" fillId="0" borderId="0" xfId="0" applyFont="1" applyAlignment="1">
      <alignment vertical="center"/>
    </xf>
    <xf numFmtId="0" fontId="48" fillId="0" borderId="0" xfId="0" applyFont="1"/>
    <xf numFmtId="0" fontId="34" fillId="0" borderId="0" xfId="0" applyFont="1" applyAlignment="1">
      <alignment horizontal="left" vertical="center"/>
    </xf>
    <xf numFmtId="0" fontId="49" fillId="0" borderId="0" xfId="0" applyFont="1"/>
    <xf numFmtId="0" fontId="50" fillId="20" borderId="0" xfId="0" applyFont="1" applyFill="1" applyAlignment="1">
      <alignment vertical="top"/>
    </xf>
    <xf numFmtId="0" fontId="50" fillId="0" borderId="0" xfId="0" applyFont="1" applyAlignment="1">
      <alignment vertical="top"/>
    </xf>
    <xf numFmtId="0" fontId="34" fillId="0" borderId="0" xfId="0" applyFont="1" applyAlignment="1">
      <alignment vertical="center" wrapText="1"/>
    </xf>
    <xf numFmtId="0" fontId="51" fillId="0" borderId="0" xfId="0" applyFont="1" applyAlignment="1">
      <alignment vertical="top"/>
    </xf>
    <xf numFmtId="0" fontId="34" fillId="0" borderId="0" xfId="0" applyFont="1" applyAlignment="1">
      <alignment wrapText="1"/>
    </xf>
    <xf numFmtId="0" fontId="35" fillId="0" borderId="1" xfId="0" applyFont="1" applyBorder="1" applyAlignment="1">
      <alignment vertical="center"/>
    </xf>
    <xf numFmtId="0" fontId="45" fillId="0" borderId="0" xfId="0" applyFont="1" applyAlignment="1">
      <alignment wrapText="1"/>
    </xf>
    <xf numFmtId="0" fontId="45" fillId="6" borderId="0" xfId="0" applyFont="1" applyFill="1" applyAlignment="1">
      <alignment vertical="top"/>
    </xf>
    <xf numFmtId="0" fontId="45" fillId="0" borderId="0" xfId="0" applyFont="1" applyAlignment="1">
      <alignment vertical="top" wrapText="1"/>
    </xf>
    <xf numFmtId="0" fontId="53" fillId="0" borderId="0" xfId="0" applyFont="1" applyAlignment="1">
      <alignment vertical="top"/>
    </xf>
    <xf numFmtId="0" fontId="43" fillId="0" borderId="0" xfId="0" applyFont="1" applyAlignment="1">
      <alignment wrapText="1"/>
    </xf>
    <xf numFmtId="0" fontId="54" fillId="0" borderId="0" xfId="0" applyFont="1"/>
    <xf numFmtId="0" fontId="43" fillId="0" borderId="0" xfId="0" applyFont="1" applyAlignment="1">
      <alignment vertical="top" wrapText="1"/>
    </xf>
    <xf numFmtId="0" fontId="21" fillId="0" borderId="0" xfId="0" applyFont="1"/>
    <xf numFmtId="0" fontId="43" fillId="20" borderId="0" xfId="0" applyFont="1" applyFill="1"/>
    <xf numFmtId="0" fontId="34" fillId="0" borderId="0" xfId="0" applyFont="1" applyAlignment="1">
      <alignment horizontal="left" vertical="top"/>
    </xf>
    <xf numFmtId="0" fontId="45" fillId="0" borderId="0" xfId="0" applyFont="1" applyAlignment="1">
      <alignment horizontal="left"/>
    </xf>
    <xf numFmtId="0" fontId="34" fillId="15" borderId="0" xfId="0" applyFont="1" applyFill="1" applyAlignment="1">
      <alignment vertical="center"/>
    </xf>
    <xf numFmtId="0" fontId="45" fillId="15" borderId="0" xfId="0" applyFont="1" applyFill="1"/>
    <xf numFmtId="0" fontId="35" fillId="15" borderId="0" xfId="0" applyFont="1" applyFill="1" applyAlignment="1">
      <alignment vertical="center"/>
    </xf>
    <xf numFmtId="0" fontId="43" fillId="15" borderId="0" xfId="0" applyFont="1" applyFill="1"/>
    <xf numFmtId="0" fontId="34" fillId="15" borderId="0" xfId="0" applyFont="1" applyFill="1"/>
    <xf numFmtId="0" fontId="34" fillId="15" borderId="0" xfId="0" applyFont="1" applyFill="1" applyAlignment="1">
      <alignment vertical="center" wrapText="1"/>
    </xf>
    <xf numFmtId="0" fontId="54" fillId="15" borderId="0" xfId="0" applyFont="1" applyFill="1"/>
    <xf numFmtId="0" fontId="54" fillId="15" borderId="0" xfId="0" applyFont="1" applyFill="1" applyAlignment="1">
      <alignment wrapText="1"/>
    </xf>
    <xf numFmtId="0" fontId="45" fillId="15" borderId="0" xfId="0" applyFont="1" applyFill="1" applyAlignment="1">
      <alignment wrapText="1"/>
    </xf>
    <xf numFmtId="0" fontId="45" fillId="15" borderId="0" xfId="0" applyFont="1" applyFill="1" applyAlignment="1">
      <alignment horizontal="left" vertical="top"/>
    </xf>
    <xf numFmtId="0" fontId="34" fillId="15" borderId="0" xfId="0" applyFont="1" applyFill="1" applyAlignment="1">
      <alignment horizontal="left" vertical="top"/>
    </xf>
    <xf numFmtId="0" fontId="35" fillId="15" borderId="0" xfId="0" applyFont="1" applyFill="1" applyAlignment="1">
      <alignment vertical="center" wrapText="1"/>
    </xf>
    <xf numFmtId="0" fontId="55" fillId="0" borderId="0" xfId="2" applyFont="1" applyAlignment="1">
      <alignment horizontal="left" vertical="top" wrapText="1"/>
    </xf>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3" borderId="7" xfId="0" applyFill="1" applyBorder="1" applyAlignment="1">
      <alignment horizontal="left" vertical="center"/>
    </xf>
    <xf numFmtId="0" fontId="0" fillId="3" borderId="0" xfId="0" applyFill="1" applyAlignment="1">
      <alignment horizontal="left"/>
    </xf>
    <xf numFmtId="0" fontId="5" fillId="3" borderId="0" xfId="0" applyFont="1" applyFill="1"/>
    <xf numFmtId="0" fontId="0" fillId="3" borderId="8" xfId="0" applyFill="1" applyBorder="1" applyAlignment="1">
      <alignment horizontal="left" vertical="center"/>
    </xf>
    <xf numFmtId="0" fontId="0" fillId="3" borderId="9" xfId="0" applyFill="1" applyBorder="1" applyAlignment="1">
      <alignment horizontal="left" vertical="center"/>
    </xf>
    <xf numFmtId="0" fontId="26" fillId="3" borderId="0" xfId="0" applyFont="1" applyFill="1"/>
    <xf numFmtId="0" fontId="45" fillId="8" borderId="0" xfId="0" applyFont="1" applyFill="1" applyAlignment="1">
      <alignment vertical="top"/>
    </xf>
    <xf numFmtId="0" fontId="43" fillId="8" borderId="0" xfId="0" applyFont="1" applyFill="1" applyAlignment="1">
      <alignment vertical="top"/>
    </xf>
    <xf numFmtId="0" fontId="56" fillId="0" borderId="0" xfId="0" applyFont="1" applyAlignment="1">
      <alignment horizontal="left" vertical="center" wrapText="1" indent="4"/>
    </xf>
    <xf numFmtId="0" fontId="10" fillId="3" borderId="0" xfId="0" applyFont="1" applyFill="1" applyAlignment="1">
      <alignment vertical="top"/>
    </xf>
    <xf numFmtId="0" fontId="10" fillId="3" borderId="0" xfId="0" applyFont="1" applyFill="1" applyAlignment="1">
      <alignment vertical="top" wrapText="1"/>
    </xf>
    <xf numFmtId="0" fontId="10" fillId="3" borderId="0" xfId="1" applyFont="1" applyFill="1" applyAlignment="1">
      <alignment vertical="top"/>
    </xf>
    <xf numFmtId="0" fontId="45" fillId="3" borderId="0" xfId="0" applyFont="1" applyFill="1"/>
    <xf numFmtId="0" fontId="36" fillId="8" borderId="0" xfId="0" applyFont="1" applyFill="1" applyAlignment="1">
      <alignment vertical="top"/>
    </xf>
    <xf numFmtId="0" fontId="43" fillId="8" borderId="0" xfId="0" applyFont="1" applyFill="1"/>
    <xf numFmtId="0" fontId="36" fillId="8" borderId="0" xfId="0" applyFont="1" applyFill="1" applyAlignment="1">
      <alignment vertical="top" wrapText="1"/>
    </xf>
    <xf numFmtId="0" fontId="10" fillId="0" borderId="0" xfId="0" applyFont="1" applyFill="1" applyAlignment="1">
      <alignment vertical="top"/>
    </xf>
    <xf numFmtId="0" fontId="10" fillId="0" borderId="0" xfId="0" applyFont="1" applyFill="1" applyAlignment="1">
      <alignment vertical="top" wrapText="1"/>
    </xf>
  </cellXfs>
  <cellStyles count="4">
    <cellStyle name="Excel Built-in Normal" xfId="2" xr:uid="{30612B95-CE25-704A-BB58-9749C71D4808}"/>
    <cellStyle name="Explanatory Text" xfId="1" builtinId="53"/>
    <cellStyle name="Hyperlink" xfId="3" builtinId="8"/>
    <cellStyle name="Normal" xfId="0" builtinId="0"/>
  </cellStyles>
  <dxfs count="351">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s>
  <tableStyles count="0" defaultTableStyle="TableStyleMedium2" defaultPivotStyle="PivotStyleLight16"/>
  <colors>
    <mruColors>
      <color rgb="FFA542F5"/>
      <color rgb="FFFFFF66"/>
      <color rgb="FF9A4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A19CD-6F05-1843-B396-5A7D374E9C16}">
  <dimension ref="A1:AF452"/>
  <sheetViews>
    <sheetView tabSelected="1" zoomScale="84" zoomScaleNormal="84" workbookViewId="0">
      <pane xSplit="3" ySplit="1" topLeftCell="D84" activePane="bottomRight" state="frozen"/>
      <selection pane="topRight" activeCell="D1" sqref="D1"/>
      <selection pane="bottomLeft" activeCell="A2" sqref="A2"/>
      <selection pane="bottomRight" activeCell="G113" sqref="G113"/>
    </sheetView>
  </sheetViews>
  <sheetFormatPr baseColWidth="10" defaultColWidth="10.83203125" defaultRowHeight="14" customHeight="1" x14ac:dyDescent="0.2"/>
  <cols>
    <col min="1" max="1" width="14.33203125" style="155" customWidth="1"/>
    <col min="2" max="2" width="14.83203125" style="155" customWidth="1"/>
    <col min="3" max="3" width="29" style="177" customWidth="1"/>
    <col min="4" max="4" width="6.33203125" style="155" customWidth="1"/>
    <col min="5" max="5" width="5.6640625" style="155" customWidth="1"/>
    <col min="6" max="6" width="15.6640625" style="155" customWidth="1"/>
    <col min="7" max="7" width="49.1640625" style="155" customWidth="1"/>
    <col min="8" max="8" width="37.5" style="177" customWidth="1"/>
    <col min="9" max="9" width="48" style="177" customWidth="1"/>
    <col min="10" max="10" width="43.83203125" style="155" customWidth="1"/>
    <col min="11" max="11" width="11.1640625" style="155" customWidth="1"/>
    <col min="12" max="12" width="6.6640625" style="155" customWidth="1"/>
    <col min="13" max="16384" width="10.83203125" style="155"/>
  </cols>
  <sheetData>
    <row r="1" spans="1:31" s="153" customFormat="1" ht="14" customHeight="1" x14ac:dyDescent="0.2">
      <c r="A1" s="77" t="s">
        <v>9</v>
      </c>
      <c r="B1" s="77" t="s">
        <v>1</v>
      </c>
      <c r="C1" s="78" t="s">
        <v>10</v>
      </c>
      <c r="D1" s="77" t="s">
        <v>11</v>
      </c>
      <c r="E1" s="77" t="s">
        <v>12</v>
      </c>
      <c r="F1" s="77" t="s">
        <v>13</v>
      </c>
      <c r="G1" s="77" t="s">
        <v>14</v>
      </c>
      <c r="H1" s="77" t="s">
        <v>628</v>
      </c>
      <c r="I1" s="78" t="s">
        <v>1546</v>
      </c>
      <c r="J1" s="77" t="s">
        <v>0</v>
      </c>
      <c r="K1" s="77" t="s">
        <v>15</v>
      </c>
      <c r="L1" s="77" t="s">
        <v>16</v>
      </c>
      <c r="M1" s="77" t="s">
        <v>17</v>
      </c>
      <c r="N1" s="77" t="s">
        <v>18</v>
      </c>
      <c r="O1" s="77" t="s">
        <v>19</v>
      </c>
      <c r="P1" s="77" t="s">
        <v>20</v>
      </c>
      <c r="Q1" s="73"/>
      <c r="R1" s="73" t="s">
        <v>21</v>
      </c>
      <c r="S1" s="73" t="s">
        <v>22</v>
      </c>
      <c r="T1" s="73" t="s">
        <v>23</v>
      </c>
      <c r="U1" s="73" t="s">
        <v>24</v>
      </c>
      <c r="V1" s="73" t="s">
        <v>25</v>
      </c>
      <c r="W1" s="73" t="s">
        <v>26</v>
      </c>
      <c r="X1" s="73" t="s">
        <v>27</v>
      </c>
      <c r="Y1" s="73" t="s">
        <v>2</v>
      </c>
    </row>
    <row r="2" spans="1:31" ht="14" customHeight="1" x14ac:dyDescent="0.2">
      <c r="A2" s="154" t="s">
        <v>430</v>
      </c>
      <c r="B2" s="11" t="s">
        <v>431</v>
      </c>
      <c r="C2" s="67"/>
      <c r="D2" s="11"/>
      <c r="E2" s="11"/>
      <c r="F2" s="67"/>
      <c r="G2" s="67" t="str">
        <f t="shared" ref="G2:G37" si="0">IF(F2="", "",F2)</f>
        <v/>
      </c>
      <c r="H2" s="67"/>
      <c r="I2" s="67"/>
      <c r="J2" s="11"/>
      <c r="K2" s="11"/>
      <c r="L2" s="11"/>
      <c r="M2" s="11"/>
      <c r="N2" s="11"/>
      <c r="O2" s="67"/>
      <c r="P2" s="67"/>
      <c r="Q2" s="67"/>
      <c r="R2" s="67"/>
      <c r="S2" s="11"/>
      <c r="T2" s="11"/>
      <c r="U2" s="11"/>
      <c r="V2" s="11"/>
      <c r="W2" s="11"/>
      <c r="X2" s="11"/>
      <c r="AD2" s="155" t="s">
        <v>48</v>
      </c>
      <c r="AE2" s="155">
        <f>COUNTIF(A:A,AD2)</f>
        <v>61</v>
      </c>
    </row>
    <row r="3" spans="1:31" ht="14" customHeight="1" x14ac:dyDescent="0.2">
      <c r="A3" s="11" t="s">
        <v>432</v>
      </c>
      <c r="B3" s="11" t="s">
        <v>433</v>
      </c>
      <c r="C3" s="67"/>
      <c r="D3" s="11"/>
      <c r="E3" s="11"/>
      <c r="F3" s="67"/>
      <c r="G3" s="67" t="str">
        <f t="shared" si="0"/>
        <v/>
      </c>
      <c r="H3" s="67"/>
      <c r="I3" s="67"/>
      <c r="J3" s="11"/>
      <c r="K3" s="11"/>
      <c r="L3" s="11"/>
      <c r="M3" s="11"/>
      <c r="N3" s="11"/>
      <c r="O3" s="11"/>
      <c r="P3" s="11"/>
      <c r="Q3" s="11"/>
      <c r="R3" s="11"/>
      <c r="S3" s="11"/>
      <c r="T3" s="11"/>
      <c r="U3" s="11"/>
      <c r="V3" s="11"/>
      <c r="W3" s="11"/>
      <c r="X3" s="11"/>
      <c r="AD3" s="155" t="s">
        <v>85</v>
      </c>
      <c r="AE3" s="155">
        <f>COUNTIF(A:A,AD3)</f>
        <v>61</v>
      </c>
    </row>
    <row r="4" spans="1:31" ht="14" customHeight="1" x14ac:dyDescent="0.2">
      <c r="A4" s="11" t="s">
        <v>434</v>
      </c>
      <c r="B4" s="11" t="s">
        <v>434</v>
      </c>
      <c r="C4" s="67"/>
      <c r="D4" s="11"/>
      <c r="E4" s="11"/>
      <c r="F4" s="67"/>
      <c r="G4" s="67" t="str">
        <f t="shared" si="0"/>
        <v/>
      </c>
      <c r="H4" s="67"/>
      <c r="I4" s="67"/>
      <c r="J4" s="11"/>
      <c r="K4" s="11"/>
      <c r="L4" s="11"/>
      <c r="M4" s="11"/>
      <c r="N4" s="11"/>
      <c r="O4" s="67"/>
      <c r="P4" s="67"/>
      <c r="Q4" s="67"/>
      <c r="R4" s="67"/>
      <c r="S4" s="11"/>
      <c r="T4" s="11"/>
      <c r="U4" s="11"/>
      <c r="V4" s="11"/>
      <c r="W4" s="11"/>
      <c r="X4" s="11"/>
    </row>
    <row r="5" spans="1:31" ht="14" customHeight="1" x14ac:dyDescent="0.2">
      <c r="A5" s="11" t="s">
        <v>435</v>
      </c>
      <c r="B5" s="11" t="s">
        <v>435</v>
      </c>
      <c r="C5" s="67"/>
      <c r="D5" s="11"/>
      <c r="E5" s="11"/>
      <c r="F5" s="67"/>
      <c r="G5" s="67" t="str">
        <f t="shared" si="0"/>
        <v/>
      </c>
      <c r="H5" s="67"/>
      <c r="I5" s="67"/>
      <c r="J5" s="11"/>
      <c r="K5" s="11"/>
      <c r="L5" s="11"/>
      <c r="M5" s="11"/>
      <c r="N5" s="11"/>
      <c r="O5" s="67"/>
      <c r="P5" s="67"/>
      <c r="Q5" s="67"/>
      <c r="R5" s="67"/>
      <c r="S5" s="11"/>
      <c r="T5" s="11"/>
      <c r="U5" s="11"/>
      <c r="V5" s="11"/>
      <c r="W5" s="11"/>
      <c r="X5" s="11"/>
    </row>
    <row r="6" spans="1:31" ht="14" customHeight="1" x14ac:dyDescent="0.2">
      <c r="A6" s="11" t="s">
        <v>436</v>
      </c>
      <c r="B6" s="11" t="s">
        <v>437</v>
      </c>
      <c r="C6" s="67"/>
      <c r="D6" s="11"/>
      <c r="E6" s="11"/>
      <c r="F6" s="67"/>
      <c r="G6" s="67" t="str">
        <f t="shared" si="0"/>
        <v/>
      </c>
      <c r="H6" s="67"/>
      <c r="I6" s="67"/>
      <c r="J6" s="11"/>
      <c r="K6" s="11"/>
      <c r="L6" s="11"/>
      <c r="M6" s="11"/>
      <c r="N6" s="11"/>
      <c r="O6" s="67"/>
      <c r="P6" s="67"/>
      <c r="Q6" s="67"/>
      <c r="R6" s="67"/>
      <c r="S6" s="11"/>
      <c r="T6" s="11"/>
      <c r="U6" s="11"/>
      <c r="V6" s="11"/>
      <c r="W6" s="11"/>
      <c r="X6" s="11"/>
    </row>
    <row r="7" spans="1:31" ht="14" customHeight="1" x14ac:dyDescent="0.2">
      <c r="A7" s="11" t="s">
        <v>438</v>
      </c>
      <c r="B7" s="11" t="s">
        <v>439</v>
      </c>
      <c r="C7" s="67"/>
      <c r="D7" s="11"/>
      <c r="E7" s="11"/>
      <c r="F7" s="67"/>
      <c r="G7" s="67" t="str">
        <f t="shared" si="0"/>
        <v/>
      </c>
      <c r="H7" s="67"/>
      <c r="I7" s="67"/>
      <c r="J7" s="11"/>
      <c r="K7" s="11"/>
      <c r="L7" s="11"/>
      <c r="M7" s="11"/>
      <c r="N7" s="11"/>
      <c r="O7" s="67"/>
      <c r="P7" s="67"/>
      <c r="Q7" s="67"/>
      <c r="R7" s="67"/>
      <c r="S7" s="11"/>
      <c r="T7" s="11"/>
      <c r="U7" s="11"/>
      <c r="V7" s="11"/>
      <c r="W7" s="11"/>
      <c r="X7" s="11"/>
    </row>
    <row r="8" spans="1:31" ht="14" customHeight="1" x14ac:dyDescent="0.2">
      <c r="A8" s="79" t="s">
        <v>447</v>
      </c>
      <c r="B8" s="79" t="s">
        <v>448</v>
      </c>
      <c r="C8" s="67"/>
      <c r="D8" s="11"/>
      <c r="E8" s="11"/>
      <c r="F8" s="67"/>
      <c r="G8" s="67" t="str">
        <f t="shared" si="0"/>
        <v/>
      </c>
      <c r="H8" s="67"/>
      <c r="I8" s="67"/>
      <c r="J8" s="11"/>
      <c r="K8" s="11"/>
      <c r="L8" s="11"/>
      <c r="M8" s="11"/>
      <c r="N8" s="11"/>
      <c r="O8" s="67"/>
      <c r="P8" s="67"/>
      <c r="Q8" s="67"/>
      <c r="R8" s="67"/>
      <c r="S8" s="11"/>
      <c r="T8" s="11"/>
      <c r="U8" s="11"/>
      <c r="V8" s="11"/>
      <c r="W8" s="11"/>
      <c r="X8" s="11"/>
    </row>
    <row r="9" spans="1:31" ht="14" customHeight="1" x14ac:dyDescent="0.2">
      <c r="A9" s="11" t="s">
        <v>449</v>
      </c>
      <c r="B9" s="11" t="s">
        <v>450</v>
      </c>
      <c r="C9" s="67"/>
      <c r="D9" s="11"/>
      <c r="E9" s="11"/>
      <c r="F9" s="67"/>
      <c r="G9" s="67" t="str">
        <f t="shared" si="0"/>
        <v/>
      </c>
      <c r="H9" s="67"/>
      <c r="I9" s="67"/>
      <c r="J9" s="11"/>
      <c r="K9" s="11"/>
      <c r="L9" s="11"/>
      <c r="M9" s="11"/>
      <c r="N9" s="11"/>
      <c r="O9" s="67"/>
      <c r="P9" s="67"/>
      <c r="Q9" s="67"/>
      <c r="R9" s="67"/>
      <c r="S9" s="11"/>
      <c r="T9" s="11"/>
      <c r="U9" s="11"/>
      <c r="V9" s="11"/>
      <c r="W9" s="11"/>
      <c r="X9" s="11"/>
    </row>
    <row r="10" spans="1:31" ht="14" customHeight="1" x14ac:dyDescent="0.2">
      <c r="A10" s="11" t="s">
        <v>451</v>
      </c>
      <c r="B10" s="11" t="s">
        <v>451</v>
      </c>
      <c r="C10" s="67"/>
      <c r="D10" s="11"/>
      <c r="E10" s="11"/>
      <c r="F10" s="67"/>
      <c r="G10" s="67" t="str">
        <f t="shared" si="0"/>
        <v/>
      </c>
      <c r="H10" s="67"/>
      <c r="I10" s="67"/>
      <c r="J10" s="11"/>
      <c r="K10" s="11"/>
      <c r="L10" s="11"/>
      <c r="M10" s="11"/>
      <c r="N10" s="11"/>
      <c r="O10" s="67"/>
      <c r="P10" s="67"/>
      <c r="Q10" s="67"/>
      <c r="R10" s="67"/>
      <c r="S10" s="11"/>
      <c r="T10" s="11"/>
      <c r="U10" s="11"/>
      <c r="V10" s="11"/>
      <c r="W10" s="11"/>
      <c r="X10" s="11"/>
    </row>
    <row r="11" spans="1:31" ht="14" customHeight="1" x14ac:dyDescent="0.2">
      <c r="A11" s="11" t="s">
        <v>2</v>
      </c>
      <c r="B11" s="11"/>
      <c r="C11" s="11"/>
      <c r="D11" s="68"/>
      <c r="E11" s="68"/>
      <c r="F11" s="68" t="s">
        <v>452</v>
      </c>
      <c r="G11" s="68" t="str">
        <f t="shared" si="0"/>
        <v xml:space="preserve">SECTION 0: IDENTIFICATION DU MENAGE ET RENSEIGNEMENTS DE CONTROLE &lt;br&gt;&lt;br&gt; </v>
      </c>
      <c r="H11" s="11" t="str">
        <f>IF(F11="", "",F11)</f>
        <v xml:space="preserve">SECTION 0: IDENTIFICATION DU MENAGE ET RENSEIGNEMENTS DE CONTROLE &lt;br&gt;&lt;br&gt; </v>
      </c>
      <c r="I11" s="67" t="str">
        <f>IF(F11="", "",F11)</f>
        <v xml:space="preserve">SECTION 0: IDENTIFICATION DU MENAGE ET RENSEIGNEMENTS DE CONTROLE &lt;br&gt;&lt;br&gt; </v>
      </c>
      <c r="J11" s="68" t="str">
        <f t="shared" ref="J11:J36" si="1">IF(F11="", "",F11)</f>
        <v xml:space="preserve">SECTION 0: IDENTIFICATION DU MENAGE ET RENSEIGNEMENTS DE CONTROLE &lt;br&gt;&lt;br&gt; </v>
      </c>
      <c r="K11" s="11"/>
      <c r="L11" s="11"/>
      <c r="M11" s="11"/>
      <c r="N11" s="11"/>
      <c r="O11" s="11"/>
      <c r="P11" s="11"/>
      <c r="Q11" s="11"/>
      <c r="R11" s="11"/>
      <c r="S11" s="11" t="s">
        <v>43</v>
      </c>
      <c r="T11" s="11"/>
      <c r="U11" s="11"/>
      <c r="V11" s="11"/>
      <c r="W11" s="11"/>
      <c r="X11" s="11"/>
    </row>
    <row r="12" spans="1:31" ht="14" customHeight="1" x14ac:dyDescent="0.2">
      <c r="A12" s="80" t="s">
        <v>55</v>
      </c>
      <c r="B12" s="81" t="s">
        <v>443</v>
      </c>
      <c r="C12" s="81"/>
      <c r="D12" s="82"/>
      <c r="E12" s="82"/>
      <c r="F12" s="83" t="s">
        <v>453</v>
      </c>
      <c r="G12" s="83" t="str">
        <f t="shared" si="0"/>
        <v xml:space="preserve">Numero d'identification du ménage: </v>
      </c>
      <c r="H12" s="11" t="str">
        <f t="shared" ref="H12:H37" si="2">IF(F12="", "",F12)</f>
        <v xml:space="preserve">Numero d'identification du ménage: </v>
      </c>
      <c r="I12" s="67" t="str">
        <f t="shared" ref="I12:I76" si="3">IF(F12="", "",F12)</f>
        <v xml:space="preserve">Numero d'identification du ménage: </v>
      </c>
      <c r="J12" s="83" t="str">
        <f t="shared" si="1"/>
        <v xml:space="preserve">Numero d'identification du ménage: </v>
      </c>
      <c r="K12" s="80"/>
      <c r="L12" s="80"/>
      <c r="M12" s="80"/>
      <c r="N12" s="80"/>
      <c r="O12" s="80"/>
      <c r="P12" s="80"/>
      <c r="Q12" s="11"/>
      <c r="R12" s="11"/>
      <c r="S12" s="11" t="s">
        <v>8</v>
      </c>
      <c r="T12" s="11"/>
      <c r="U12" s="11"/>
      <c r="V12" s="11"/>
      <c r="W12" s="11"/>
      <c r="X12" s="11"/>
    </row>
    <row r="13" spans="1:31" ht="14" customHeight="1" x14ac:dyDescent="0.2">
      <c r="A13" s="11" t="s">
        <v>73</v>
      </c>
      <c r="B13" s="11" t="s">
        <v>454</v>
      </c>
      <c r="C13" s="67"/>
      <c r="D13" s="68"/>
      <c r="E13" s="68"/>
      <c r="F13" s="11" t="s">
        <v>454</v>
      </c>
      <c r="G13" s="11" t="str">
        <f t="shared" si="0"/>
        <v>fu_region_code</v>
      </c>
      <c r="H13" s="11" t="str">
        <f t="shared" si="2"/>
        <v>fu_region_code</v>
      </c>
      <c r="I13" s="67" t="str">
        <f t="shared" si="3"/>
        <v>fu_region_code</v>
      </c>
      <c r="J13" s="11" t="str">
        <f t="shared" si="1"/>
        <v>fu_region_code</v>
      </c>
      <c r="K13" s="11"/>
      <c r="L13" s="11"/>
      <c r="M13" s="11"/>
      <c r="N13" s="11"/>
      <c r="O13" s="11"/>
      <c r="P13" s="11"/>
      <c r="Q13" s="11"/>
      <c r="R13" s="11"/>
      <c r="S13" s="11"/>
      <c r="T13" s="11"/>
      <c r="V13" s="11" t="str">
        <f t="shared" ref="V13:V36" si="4">"pulldata('fu_niger_household', '"&amp;B13&amp;"', 'hhid', ${hhid})"</f>
        <v>pulldata('fu_niger_household', 'fu_region_code', 'hhid', ${hhid})</v>
      </c>
      <c r="W13" s="11"/>
      <c r="X13" s="11"/>
    </row>
    <row r="14" spans="1:31" ht="14" customHeight="1" x14ac:dyDescent="0.2">
      <c r="A14" s="11" t="s">
        <v>73</v>
      </c>
      <c r="B14" s="11" t="s">
        <v>455</v>
      </c>
      <c r="C14" s="67"/>
      <c r="D14" s="68"/>
      <c r="E14" s="68"/>
      <c r="F14" s="11" t="s">
        <v>455</v>
      </c>
      <c r="G14" s="11" t="str">
        <f t="shared" si="0"/>
        <v>fu_region_txt</v>
      </c>
      <c r="H14" s="11" t="str">
        <f t="shared" si="2"/>
        <v>fu_region_txt</v>
      </c>
      <c r="I14" s="67" t="str">
        <f t="shared" si="3"/>
        <v>fu_region_txt</v>
      </c>
      <c r="J14" s="11" t="str">
        <f t="shared" si="1"/>
        <v>fu_region_txt</v>
      </c>
      <c r="K14" s="11"/>
      <c r="L14" s="11"/>
      <c r="M14" s="11"/>
      <c r="N14" s="11"/>
      <c r="O14" s="11"/>
      <c r="P14" s="11"/>
      <c r="Q14" s="11"/>
      <c r="R14" s="11"/>
      <c r="S14" s="11"/>
      <c r="T14" s="11"/>
      <c r="V14" s="11" t="str">
        <f t="shared" si="4"/>
        <v>pulldata('fu_niger_household', 'fu_region_txt', 'hhid', ${hhid})</v>
      </c>
      <c r="W14" s="11"/>
      <c r="X14" s="11"/>
    </row>
    <row r="15" spans="1:31" ht="14" customHeight="1" x14ac:dyDescent="0.2">
      <c r="A15" s="11" t="s">
        <v>73</v>
      </c>
      <c r="B15" s="11" t="s">
        <v>456</v>
      </c>
      <c r="C15" s="67"/>
      <c r="D15" s="68"/>
      <c r="E15" s="68"/>
      <c r="F15" s="11" t="s">
        <v>456</v>
      </c>
      <c r="G15" s="11" t="str">
        <f t="shared" si="0"/>
        <v>fu_department_code</v>
      </c>
      <c r="H15" s="11" t="str">
        <f t="shared" si="2"/>
        <v>fu_department_code</v>
      </c>
      <c r="I15" s="67" t="str">
        <f t="shared" si="3"/>
        <v>fu_department_code</v>
      </c>
      <c r="J15" s="11" t="str">
        <f t="shared" si="1"/>
        <v>fu_department_code</v>
      </c>
      <c r="K15" s="11"/>
      <c r="L15" s="11"/>
      <c r="M15" s="11"/>
      <c r="N15" s="11"/>
      <c r="O15" s="11"/>
      <c r="P15" s="11"/>
      <c r="Q15" s="11"/>
      <c r="R15" s="11"/>
      <c r="S15" s="11"/>
      <c r="T15" s="11"/>
      <c r="V15" s="11" t="str">
        <f t="shared" si="4"/>
        <v>pulldata('fu_niger_household', 'fu_department_code', 'hhid', ${hhid})</v>
      </c>
      <c r="W15" s="11"/>
      <c r="X15" s="11"/>
    </row>
    <row r="16" spans="1:31" ht="14" customHeight="1" x14ac:dyDescent="0.2">
      <c r="A16" s="11" t="s">
        <v>73</v>
      </c>
      <c r="B16" s="11" t="s">
        <v>457</v>
      </c>
      <c r="C16" s="67"/>
      <c r="D16" s="68"/>
      <c r="E16" s="68"/>
      <c r="F16" s="11" t="s">
        <v>457</v>
      </c>
      <c r="G16" s="11" t="str">
        <f t="shared" si="0"/>
        <v>fu_department_txt</v>
      </c>
      <c r="H16" s="11" t="str">
        <f t="shared" si="2"/>
        <v>fu_department_txt</v>
      </c>
      <c r="I16" s="67" t="str">
        <f t="shared" si="3"/>
        <v>fu_department_txt</v>
      </c>
      <c r="J16" s="11" t="str">
        <f t="shared" si="1"/>
        <v>fu_department_txt</v>
      </c>
      <c r="K16" s="11"/>
      <c r="L16" s="11"/>
      <c r="M16" s="11"/>
      <c r="N16" s="11"/>
      <c r="O16" s="11"/>
      <c r="P16" s="11"/>
      <c r="Q16" s="11"/>
      <c r="R16" s="11"/>
      <c r="S16" s="11"/>
      <c r="T16" s="11"/>
      <c r="V16" s="11" t="str">
        <f t="shared" si="4"/>
        <v>pulldata('fu_niger_household', 'fu_department_txt', 'hhid', ${hhid})</v>
      </c>
      <c r="W16" s="11"/>
      <c r="X16" s="11"/>
    </row>
    <row r="17" spans="1:24" ht="14" customHeight="1" x14ac:dyDescent="0.2">
      <c r="A17" s="11" t="s">
        <v>73</v>
      </c>
      <c r="B17" s="11" t="s">
        <v>458</v>
      </c>
      <c r="C17" s="67"/>
      <c r="D17" s="68"/>
      <c r="E17" s="68"/>
      <c r="F17" s="11" t="s">
        <v>458</v>
      </c>
      <c r="G17" s="11" t="str">
        <f t="shared" si="0"/>
        <v>fu_commune_code</v>
      </c>
      <c r="H17" s="11" t="str">
        <f t="shared" si="2"/>
        <v>fu_commune_code</v>
      </c>
      <c r="I17" s="67" t="str">
        <f t="shared" si="3"/>
        <v>fu_commune_code</v>
      </c>
      <c r="J17" s="11" t="str">
        <f t="shared" si="1"/>
        <v>fu_commune_code</v>
      </c>
      <c r="K17" s="11"/>
      <c r="L17" s="11"/>
      <c r="M17" s="11"/>
      <c r="N17" s="11"/>
      <c r="O17" s="11"/>
      <c r="P17" s="11"/>
      <c r="Q17" s="11"/>
      <c r="R17" s="11"/>
      <c r="S17" s="11"/>
      <c r="T17" s="11"/>
      <c r="V17" s="11" t="str">
        <f t="shared" si="4"/>
        <v>pulldata('fu_niger_household', 'fu_commune_code', 'hhid', ${hhid})</v>
      </c>
      <c r="W17" s="11"/>
      <c r="X17" s="11"/>
    </row>
    <row r="18" spans="1:24" ht="14" customHeight="1" x14ac:dyDescent="0.2">
      <c r="A18" s="11" t="s">
        <v>73</v>
      </c>
      <c r="B18" s="11" t="s">
        <v>459</v>
      </c>
      <c r="C18" s="67"/>
      <c r="D18" s="68"/>
      <c r="E18" s="68"/>
      <c r="F18" s="11" t="s">
        <v>459</v>
      </c>
      <c r="G18" s="11" t="str">
        <f t="shared" si="0"/>
        <v>fu_commune_txt</v>
      </c>
      <c r="H18" s="11" t="str">
        <f t="shared" si="2"/>
        <v>fu_commune_txt</v>
      </c>
      <c r="I18" s="67" t="str">
        <f t="shared" si="3"/>
        <v>fu_commune_txt</v>
      </c>
      <c r="J18" s="11" t="str">
        <f t="shared" si="1"/>
        <v>fu_commune_txt</v>
      </c>
      <c r="K18" s="11"/>
      <c r="L18" s="11"/>
      <c r="M18" s="11"/>
      <c r="N18" s="11"/>
      <c r="O18" s="11"/>
      <c r="P18" s="11"/>
      <c r="Q18" s="11"/>
      <c r="R18" s="11"/>
      <c r="S18" s="11"/>
      <c r="T18" s="11"/>
      <c r="V18" s="11" t="str">
        <f t="shared" si="4"/>
        <v>pulldata('fu_niger_household', 'fu_commune_txt', 'hhid', ${hhid})</v>
      </c>
      <c r="W18" s="11"/>
      <c r="X18" s="11"/>
    </row>
    <row r="19" spans="1:24" ht="14" customHeight="1" x14ac:dyDescent="0.2">
      <c r="A19" s="11" t="s">
        <v>73</v>
      </c>
      <c r="B19" s="11" t="s">
        <v>460</v>
      </c>
      <c r="C19" s="67"/>
      <c r="D19" s="68"/>
      <c r="E19" s="68"/>
      <c r="F19" s="11" t="s">
        <v>460</v>
      </c>
      <c r="G19" s="11" t="str">
        <f t="shared" si="0"/>
        <v>fu_village_txt</v>
      </c>
      <c r="H19" s="11" t="str">
        <f t="shared" si="2"/>
        <v>fu_village_txt</v>
      </c>
      <c r="I19" s="67" t="str">
        <f t="shared" si="3"/>
        <v>fu_village_txt</v>
      </c>
      <c r="J19" s="11" t="str">
        <f t="shared" si="1"/>
        <v>fu_village_txt</v>
      </c>
      <c r="K19" s="11"/>
      <c r="L19" s="11"/>
      <c r="M19" s="11"/>
      <c r="N19" s="11"/>
      <c r="O19" s="11"/>
      <c r="P19" s="11"/>
      <c r="Q19" s="11"/>
      <c r="R19" s="11"/>
      <c r="S19" s="11"/>
      <c r="T19" s="11"/>
      <c r="V19" s="11" t="str">
        <f t="shared" si="4"/>
        <v>pulldata('fu_niger_household', 'fu_village_txt', 'hhid', ${hhid})</v>
      </c>
      <c r="W19" s="11"/>
      <c r="X19" s="11"/>
    </row>
    <row r="20" spans="1:24" ht="14" customHeight="1" x14ac:dyDescent="0.2">
      <c r="A20" s="11" t="s">
        <v>73</v>
      </c>
      <c r="B20" s="11" t="s">
        <v>461</v>
      </c>
      <c r="C20" s="67"/>
      <c r="D20" s="68"/>
      <c r="E20" s="68"/>
      <c r="F20" s="11" t="s">
        <v>461</v>
      </c>
      <c r="G20" s="11" t="str">
        <f t="shared" si="0"/>
        <v>fu_hameau</v>
      </c>
      <c r="H20" s="11" t="str">
        <f t="shared" si="2"/>
        <v>fu_hameau</v>
      </c>
      <c r="I20" s="67" t="str">
        <f t="shared" si="3"/>
        <v>fu_hameau</v>
      </c>
      <c r="J20" s="11" t="str">
        <f t="shared" si="1"/>
        <v>fu_hameau</v>
      </c>
      <c r="K20" s="11"/>
      <c r="L20" s="11"/>
      <c r="M20" s="11"/>
      <c r="N20" s="11"/>
      <c r="O20" s="11"/>
      <c r="P20" s="11"/>
      <c r="Q20" s="11"/>
      <c r="R20" s="11"/>
      <c r="S20" s="11"/>
      <c r="T20" s="11"/>
      <c r="V20" s="11" t="str">
        <f t="shared" si="4"/>
        <v>pulldata('fu_niger_household', 'fu_hameau', 'hhid', ${hhid})</v>
      </c>
      <c r="W20" s="11"/>
      <c r="X20" s="11"/>
    </row>
    <row r="21" spans="1:24" ht="14" customHeight="1" x14ac:dyDescent="0.2">
      <c r="A21" s="11" t="s">
        <v>73</v>
      </c>
      <c r="B21" s="11" t="s">
        <v>462</v>
      </c>
      <c r="C21" s="67"/>
      <c r="D21" s="68"/>
      <c r="E21" s="68"/>
      <c r="F21" s="11" t="s">
        <v>462</v>
      </c>
      <c r="G21" s="11" t="str">
        <f t="shared" si="0"/>
        <v>fu_address</v>
      </c>
      <c r="H21" s="11" t="str">
        <f t="shared" si="2"/>
        <v>fu_address</v>
      </c>
      <c r="I21" s="67" t="str">
        <f t="shared" si="3"/>
        <v>fu_address</v>
      </c>
      <c r="J21" s="11" t="str">
        <f t="shared" si="1"/>
        <v>fu_address</v>
      </c>
      <c r="K21" s="11"/>
      <c r="L21" s="11"/>
      <c r="M21" s="11"/>
      <c r="N21" s="11"/>
      <c r="O21" s="11"/>
      <c r="P21" s="11"/>
      <c r="Q21" s="11"/>
      <c r="R21" s="11"/>
      <c r="S21" s="11"/>
      <c r="T21" s="11"/>
      <c r="V21" s="11" t="str">
        <f t="shared" si="4"/>
        <v>pulldata('fu_niger_household', 'fu_address', 'hhid', ${hhid})</v>
      </c>
      <c r="W21" s="11"/>
      <c r="X21" s="11"/>
    </row>
    <row r="22" spans="1:24" ht="14" customHeight="1" x14ac:dyDescent="0.2">
      <c r="A22" s="11" t="s">
        <v>73</v>
      </c>
      <c r="B22" s="11" t="s">
        <v>463</v>
      </c>
      <c r="C22" s="67"/>
      <c r="D22" s="68"/>
      <c r="E22" s="68"/>
      <c r="F22" s="11" t="s">
        <v>463</v>
      </c>
      <c r="G22" s="11" t="str">
        <f t="shared" si="0"/>
        <v>fu_niamey</v>
      </c>
      <c r="H22" s="11" t="str">
        <f t="shared" si="2"/>
        <v>fu_niamey</v>
      </c>
      <c r="I22" s="67" t="str">
        <f t="shared" si="3"/>
        <v>fu_niamey</v>
      </c>
      <c r="J22" s="11" t="str">
        <f t="shared" si="1"/>
        <v>fu_niamey</v>
      </c>
      <c r="K22" s="11"/>
      <c r="L22" s="11"/>
      <c r="M22" s="11"/>
      <c r="N22" s="11"/>
      <c r="O22" s="11"/>
      <c r="P22" s="11"/>
      <c r="Q22" s="11"/>
      <c r="R22" s="11"/>
      <c r="S22" s="11"/>
      <c r="T22" s="11"/>
      <c r="V22" s="11" t="str">
        <f t="shared" si="4"/>
        <v>pulldata('fu_niger_household', 'fu_niamey', 'hhid', ${hhid})</v>
      </c>
      <c r="W22" s="11"/>
      <c r="X22" s="11"/>
    </row>
    <row r="23" spans="1:24" ht="14" customHeight="1" x14ac:dyDescent="0.2">
      <c r="A23" s="11" t="s">
        <v>73</v>
      </c>
      <c r="B23" s="11" t="s">
        <v>464</v>
      </c>
      <c r="C23" s="67"/>
      <c r="D23" s="68"/>
      <c r="E23" s="68"/>
      <c r="F23" s="11" t="s">
        <v>464</v>
      </c>
      <c r="G23" s="11" t="str">
        <f t="shared" si="0"/>
        <v>fu_bl_hh_status</v>
      </c>
      <c r="H23" s="11" t="str">
        <f t="shared" si="2"/>
        <v>fu_bl_hh_status</v>
      </c>
      <c r="I23" s="67" t="str">
        <f t="shared" si="3"/>
        <v>fu_bl_hh_status</v>
      </c>
      <c r="J23" s="11" t="str">
        <f t="shared" si="1"/>
        <v>fu_bl_hh_status</v>
      </c>
      <c r="K23" s="11"/>
      <c r="L23" s="11"/>
      <c r="M23" s="11"/>
      <c r="N23" s="11"/>
      <c r="O23" s="11"/>
      <c r="P23" s="11"/>
      <c r="Q23" s="11"/>
      <c r="R23" s="11"/>
      <c r="S23" s="11"/>
      <c r="T23" s="11"/>
      <c r="V23" s="11" t="str">
        <f t="shared" si="4"/>
        <v>pulldata('fu_niger_household', 'fu_bl_hh_status', 'hhid', ${hhid})</v>
      </c>
      <c r="W23" s="11"/>
      <c r="X23" s="11"/>
    </row>
    <row r="24" spans="1:24" ht="14" customHeight="1" x14ac:dyDescent="0.2">
      <c r="A24" s="11" t="s">
        <v>73</v>
      </c>
      <c r="B24" s="11" t="s">
        <v>465</v>
      </c>
      <c r="C24" s="67"/>
      <c r="D24" s="68"/>
      <c r="E24" s="68"/>
      <c r="F24" s="11" t="s">
        <v>465</v>
      </c>
      <c r="G24" s="11" t="str">
        <f t="shared" si="0"/>
        <v>fu_hhsize_load</v>
      </c>
      <c r="H24" s="11" t="str">
        <f t="shared" si="2"/>
        <v>fu_hhsize_load</v>
      </c>
      <c r="I24" s="67" t="str">
        <f t="shared" si="3"/>
        <v>fu_hhsize_load</v>
      </c>
      <c r="J24" s="11" t="str">
        <f t="shared" si="1"/>
        <v>fu_hhsize_load</v>
      </c>
      <c r="K24" s="11"/>
      <c r="L24" s="11"/>
      <c r="M24" s="11"/>
      <c r="N24" s="11"/>
      <c r="O24" s="11"/>
      <c r="P24" s="11"/>
      <c r="Q24" s="11"/>
      <c r="R24" s="11"/>
      <c r="S24" s="11"/>
      <c r="T24" s="11"/>
      <c r="V24" s="11" t="str">
        <f t="shared" si="4"/>
        <v>pulldata('fu_niger_household', 'fu_hhsize_load', 'hhid', ${hhid})</v>
      </c>
      <c r="W24" s="11"/>
      <c r="X24" s="11"/>
    </row>
    <row r="25" spans="1:24" ht="14" customHeight="1" x14ac:dyDescent="0.2">
      <c r="A25" s="11" t="s">
        <v>73</v>
      </c>
      <c r="B25" s="11" t="s">
        <v>466</v>
      </c>
      <c r="C25" s="67"/>
      <c r="D25" s="68"/>
      <c r="E25" s="68"/>
      <c r="F25" s="11" t="s">
        <v>466</v>
      </c>
      <c r="G25" s="11" t="str">
        <f t="shared" si="0"/>
        <v>fu_tel_0</v>
      </c>
      <c r="H25" s="11" t="str">
        <f t="shared" si="2"/>
        <v>fu_tel_0</v>
      </c>
      <c r="I25" s="67" t="str">
        <f t="shared" si="3"/>
        <v>fu_tel_0</v>
      </c>
      <c r="J25" s="11" t="str">
        <f t="shared" si="1"/>
        <v>fu_tel_0</v>
      </c>
      <c r="K25" s="11"/>
      <c r="L25" s="11"/>
      <c r="M25" s="11"/>
      <c r="N25" s="11"/>
      <c r="O25" s="11"/>
      <c r="P25" s="11"/>
      <c r="Q25" s="11"/>
      <c r="R25" s="11"/>
      <c r="S25" s="11"/>
      <c r="T25" s="11"/>
      <c r="V25" s="11" t="str">
        <f t="shared" si="4"/>
        <v>pulldata('fu_niger_household', 'fu_tel_0', 'hhid', ${hhid})</v>
      </c>
      <c r="W25" s="11"/>
      <c r="X25" s="11"/>
    </row>
    <row r="26" spans="1:24" ht="14" customHeight="1" x14ac:dyDescent="0.2">
      <c r="A26" s="11" t="s">
        <v>73</v>
      </c>
      <c r="B26" s="11" t="s">
        <v>467</v>
      </c>
      <c r="C26" s="67"/>
      <c r="D26" s="68"/>
      <c r="E26" s="68"/>
      <c r="F26" s="11" t="s">
        <v>467</v>
      </c>
      <c r="G26" s="11" t="str">
        <f t="shared" si="0"/>
        <v>fu_tel_1</v>
      </c>
      <c r="H26" s="11" t="str">
        <f t="shared" si="2"/>
        <v>fu_tel_1</v>
      </c>
      <c r="I26" s="67" t="str">
        <f t="shared" si="3"/>
        <v>fu_tel_1</v>
      </c>
      <c r="J26" s="11" t="str">
        <f t="shared" si="1"/>
        <v>fu_tel_1</v>
      </c>
      <c r="K26" s="11"/>
      <c r="L26" s="11"/>
      <c r="M26" s="11"/>
      <c r="N26" s="11"/>
      <c r="O26" s="11"/>
      <c r="P26" s="11"/>
      <c r="Q26" s="11"/>
      <c r="R26" s="11"/>
      <c r="S26" s="11"/>
      <c r="T26" s="11"/>
      <c r="V26" s="11" t="str">
        <f t="shared" si="4"/>
        <v>pulldata('fu_niger_household', 'fu_tel_1', 'hhid', ${hhid})</v>
      </c>
      <c r="W26" s="11"/>
      <c r="X26" s="11"/>
    </row>
    <row r="27" spans="1:24" ht="14" customHeight="1" x14ac:dyDescent="0.2">
      <c r="A27" s="11" t="s">
        <v>73</v>
      </c>
      <c r="B27" s="11" t="s">
        <v>468</v>
      </c>
      <c r="C27" s="67"/>
      <c r="D27" s="68"/>
      <c r="E27" s="68"/>
      <c r="F27" s="11" t="s">
        <v>468</v>
      </c>
      <c r="G27" s="11" t="str">
        <f t="shared" si="0"/>
        <v>fu_tel_2</v>
      </c>
      <c r="H27" s="11" t="str">
        <f t="shared" si="2"/>
        <v>fu_tel_2</v>
      </c>
      <c r="I27" s="67" t="str">
        <f t="shared" si="3"/>
        <v>fu_tel_2</v>
      </c>
      <c r="J27" s="11" t="str">
        <f t="shared" si="1"/>
        <v>fu_tel_2</v>
      </c>
      <c r="K27" s="11"/>
      <c r="L27" s="11"/>
      <c r="M27" s="11"/>
      <c r="N27" s="11"/>
      <c r="O27" s="11"/>
      <c r="P27" s="11"/>
      <c r="Q27" s="11"/>
      <c r="R27" s="11"/>
      <c r="S27" s="11"/>
      <c r="T27" s="11"/>
      <c r="V27" s="11" t="str">
        <f t="shared" si="4"/>
        <v>pulldata('fu_niger_household', 'fu_tel_2', 'hhid', ${hhid})</v>
      </c>
      <c r="W27" s="11"/>
      <c r="X27" s="11"/>
    </row>
    <row r="28" spans="1:24" ht="14" customHeight="1" x14ac:dyDescent="0.2">
      <c r="A28" s="11" t="s">
        <v>73</v>
      </c>
      <c r="B28" s="11" t="s">
        <v>469</v>
      </c>
      <c r="C28" s="67"/>
      <c r="D28" s="68"/>
      <c r="E28" s="68"/>
      <c r="F28" s="11" t="s">
        <v>469</v>
      </c>
      <c r="G28" s="11" t="str">
        <f t="shared" si="0"/>
        <v>fu_chef_first</v>
      </c>
      <c r="H28" s="11" t="str">
        <f t="shared" si="2"/>
        <v>fu_chef_first</v>
      </c>
      <c r="I28" s="67" t="str">
        <f t="shared" si="3"/>
        <v>fu_chef_first</v>
      </c>
      <c r="J28" s="11" t="str">
        <f t="shared" si="1"/>
        <v>fu_chef_first</v>
      </c>
      <c r="K28" s="11"/>
      <c r="L28" s="11"/>
      <c r="M28" s="11"/>
      <c r="N28" s="11"/>
      <c r="O28" s="11"/>
      <c r="P28" s="11"/>
      <c r="Q28" s="11"/>
      <c r="R28" s="11"/>
      <c r="S28" s="11"/>
      <c r="T28" s="11"/>
      <c r="V28" s="11" t="str">
        <f t="shared" si="4"/>
        <v>pulldata('fu_niger_household', 'fu_chef_first', 'hhid', ${hhid})</v>
      </c>
      <c r="W28" s="11"/>
      <c r="X28" s="11"/>
    </row>
    <row r="29" spans="1:24" ht="14" customHeight="1" x14ac:dyDescent="0.2">
      <c r="A29" s="11" t="s">
        <v>73</v>
      </c>
      <c r="B29" s="11" t="s">
        <v>470</v>
      </c>
      <c r="C29" s="67"/>
      <c r="D29" s="68"/>
      <c r="E29" s="68"/>
      <c r="F29" s="11" t="s">
        <v>470</v>
      </c>
      <c r="G29" s="11" t="str">
        <f t="shared" si="0"/>
        <v>fu_chef_last</v>
      </c>
      <c r="H29" s="11" t="str">
        <f t="shared" si="2"/>
        <v>fu_chef_last</v>
      </c>
      <c r="I29" s="67" t="str">
        <f t="shared" si="3"/>
        <v>fu_chef_last</v>
      </c>
      <c r="J29" s="11" t="str">
        <f t="shared" si="1"/>
        <v>fu_chef_last</v>
      </c>
      <c r="K29" s="11"/>
      <c r="L29" s="11"/>
      <c r="M29" s="11"/>
      <c r="N29" s="11"/>
      <c r="O29" s="11"/>
      <c r="P29" s="11"/>
      <c r="Q29" s="11"/>
      <c r="R29" s="11"/>
      <c r="S29" s="11"/>
      <c r="T29" s="11"/>
      <c r="V29" s="11" t="str">
        <f t="shared" si="4"/>
        <v>pulldata('fu_niger_household', 'fu_chef_last', 'hhid', ${hhid})</v>
      </c>
      <c r="W29" s="11"/>
      <c r="X29" s="11"/>
    </row>
    <row r="30" spans="1:24" ht="14" customHeight="1" x14ac:dyDescent="0.2">
      <c r="A30" s="11" t="s">
        <v>73</v>
      </c>
      <c r="B30" s="11" t="s">
        <v>471</v>
      </c>
      <c r="C30" s="67"/>
      <c r="D30" s="68"/>
      <c r="E30" s="68"/>
      <c r="F30" s="11" t="s">
        <v>472</v>
      </c>
      <c r="G30" s="11" t="str">
        <f t="shared" si="0"/>
        <v>fu_chef__age</v>
      </c>
      <c r="H30" s="11" t="str">
        <f t="shared" si="2"/>
        <v>fu_chef__age</v>
      </c>
      <c r="I30" s="67" t="str">
        <f t="shared" si="3"/>
        <v>fu_chef__age</v>
      </c>
      <c r="J30" s="11" t="str">
        <f t="shared" si="1"/>
        <v>fu_chef__age</v>
      </c>
      <c r="K30" s="11"/>
      <c r="L30" s="11"/>
      <c r="M30" s="11"/>
      <c r="N30" s="11"/>
      <c r="O30" s="11"/>
      <c r="P30" s="11"/>
      <c r="Q30" s="11"/>
      <c r="R30" s="11"/>
      <c r="S30" s="11"/>
      <c r="T30" s="11"/>
      <c r="V30" s="11" t="str">
        <f t="shared" si="4"/>
        <v>pulldata('fu_niger_household', 'fu_chef_age', 'hhid', ${hhid})</v>
      </c>
      <c r="W30" s="11"/>
      <c r="X30" s="11"/>
    </row>
    <row r="31" spans="1:24" ht="14" customHeight="1" x14ac:dyDescent="0.2">
      <c r="A31" s="11" t="s">
        <v>73</v>
      </c>
      <c r="B31" s="11" t="s">
        <v>473</v>
      </c>
      <c r="C31" s="67"/>
      <c r="D31" s="68"/>
      <c r="E31" s="68"/>
      <c r="F31" s="11" t="s">
        <v>473</v>
      </c>
      <c r="G31" s="11" t="str">
        <f t="shared" si="0"/>
        <v>fu_benef_first</v>
      </c>
      <c r="H31" s="11" t="str">
        <f t="shared" si="2"/>
        <v>fu_benef_first</v>
      </c>
      <c r="I31" s="67" t="str">
        <f t="shared" si="3"/>
        <v>fu_benef_first</v>
      </c>
      <c r="J31" s="11" t="str">
        <f t="shared" si="1"/>
        <v>fu_benef_first</v>
      </c>
      <c r="K31" s="11"/>
      <c r="L31" s="11"/>
      <c r="M31" s="11"/>
      <c r="N31" s="11"/>
      <c r="O31" s="11"/>
      <c r="P31" s="11"/>
      <c r="Q31" s="11"/>
      <c r="R31" s="11"/>
      <c r="S31" s="11"/>
      <c r="T31" s="11"/>
      <c r="V31" s="11" t="str">
        <f t="shared" si="4"/>
        <v>pulldata('fu_niger_household', 'fu_benef_first', 'hhid', ${hhid})</v>
      </c>
      <c r="W31" s="11"/>
      <c r="X31" s="11"/>
    </row>
    <row r="32" spans="1:24" ht="14" customHeight="1" x14ac:dyDescent="0.2">
      <c r="A32" s="11" t="s">
        <v>73</v>
      </c>
      <c r="B32" s="11" t="s">
        <v>474</v>
      </c>
      <c r="C32" s="67"/>
      <c r="D32" s="68"/>
      <c r="E32" s="68"/>
      <c r="F32" s="11" t="s">
        <v>474</v>
      </c>
      <c r="G32" s="11" t="str">
        <f t="shared" si="0"/>
        <v>fu_benef_last</v>
      </c>
      <c r="H32" s="11" t="str">
        <f t="shared" si="2"/>
        <v>fu_benef_last</v>
      </c>
      <c r="I32" s="67" t="str">
        <f t="shared" si="3"/>
        <v>fu_benef_last</v>
      </c>
      <c r="J32" s="11" t="str">
        <f t="shared" si="1"/>
        <v>fu_benef_last</v>
      </c>
      <c r="K32" s="11"/>
      <c r="L32" s="11"/>
      <c r="M32" s="11"/>
      <c r="N32" s="11"/>
      <c r="O32" s="11"/>
      <c r="P32" s="11"/>
      <c r="Q32" s="11"/>
      <c r="R32" s="11"/>
      <c r="S32" s="11"/>
      <c r="T32" s="11"/>
      <c r="V32" s="11" t="str">
        <f t="shared" si="4"/>
        <v>pulldata('fu_niger_household', 'fu_benef_last', 'hhid', ${hhid})</v>
      </c>
      <c r="W32" s="11"/>
      <c r="X32" s="11"/>
    </row>
    <row r="33" spans="1:24" ht="14" customHeight="1" x14ac:dyDescent="0.2">
      <c r="A33" s="11" t="s">
        <v>73</v>
      </c>
      <c r="B33" s="11" t="s">
        <v>475</v>
      </c>
      <c r="C33" s="67"/>
      <c r="D33" s="68"/>
      <c r="E33" s="68"/>
      <c r="F33" s="11" t="s">
        <v>475</v>
      </c>
      <c r="G33" s="11" t="str">
        <f t="shared" si="0"/>
        <v>fu_benef_age</v>
      </c>
      <c r="H33" s="11" t="str">
        <f t="shared" si="2"/>
        <v>fu_benef_age</v>
      </c>
      <c r="I33" s="67" t="str">
        <f t="shared" si="3"/>
        <v>fu_benef_age</v>
      </c>
      <c r="J33" s="11" t="str">
        <f t="shared" si="1"/>
        <v>fu_benef_age</v>
      </c>
      <c r="K33" s="11"/>
      <c r="L33" s="11"/>
      <c r="M33" s="11"/>
      <c r="N33" s="11"/>
      <c r="O33" s="11"/>
      <c r="P33" s="11"/>
      <c r="Q33" s="11"/>
      <c r="R33" s="11"/>
      <c r="S33" s="11"/>
      <c r="T33" s="11"/>
      <c r="V33" s="11" t="str">
        <f t="shared" si="4"/>
        <v>pulldata('fu_niger_household', 'fu_benef_age', 'hhid', ${hhid})</v>
      </c>
      <c r="W33" s="11"/>
      <c r="X33" s="11"/>
    </row>
    <row r="34" spans="1:24" ht="14" customHeight="1" x14ac:dyDescent="0.2">
      <c r="A34" s="11" t="s">
        <v>73</v>
      </c>
      <c r="B34" s="11" t="s">
        <v>476</v>
      </c>
      <c r="C34" s="67"/>
      <c r="D34" s="68"/>
      <c r="E34" s="68"/>
      <c r="F34" s="11" t="s">
        <v>476</v>
      </c>
      <c r="G34" s="11" t="str">
        <f t="shared" si="0"/>
        <v>fu_benef_pos</v>
      </c>
      <c r="H34" s="11" t="str">
        <f t="shared" si="2"/>
        <v>fu_benef_pos</v>
      </c>
      <c r="I34" s="67" t="str">
        <f t="shared" si="3"/>
        <v>fu_benef_pos</v>
      </c>
      <c r="J34" s="11" t="str">
        <f t="shared" si="1"/>
        <v>fu_benef_pos</v>
      </c>
      <c r="K34" s="11"/>
      <c r="L34" s="11"/>
      <c r="M34" s="11"/>
      <c r="N34" s="11"/>
      <c r="O34" s="11"/>
      <c r="P34" s="11"/>
      <c r="Q34" s="11"/>
      <c r="R34" s="11"/>
      <c r="S34" s="11"/>
      <c r="T34" s="11"/>
      <c r="V34" s="11" t="str">
        <f t="shared" si="4"/>
        <v>pulldata('fu_niger_household', 'fu_benef_pos', 'hhid', ${hhid})</v>
      </c>
      <c r="W34" s="11"/>
      <c r="X34" s="11"/>
    </row>
    <row r="35" spans="1:24" ht="14" customHeight="1" x14ac:dyDescent="0.2">
      <c r="A35" s="11" t="s">
        <v>73</v>
      </c>
      <c r="B35" s="11" t="s">
        <v>477</v>
      </c>
      <c r="C35" s="67"/>
      <c r="D35" s="68"/>
      <c r="E35" s="68"/>
      <c r="F35" s="11" t="s">
        <v>476</v>
      </c>
      <c r="G35" s="11" t="str">
        <f t="shared" si="0"/>
        <v>fu_benef_pos</v>
      </c>
      <c r="H35" s="11" t="str">
        <f t="shared" si="2"/>
        <v>fu_benef_pos</v>
      </c>
      <c r="I35" s="67" t="str">
        <f t="shared" si="3"/>
        <v>fu_benef_pos</v>
      </c>
      <c r="J35" s="11" t="str">
        <f t="shared" si="1"/>
        <v>fu_benef_pos</v>
      </c>
      <c r="K35" s="11"/>
      <c r="L35" s="11"/>
      <c r="M35" s="11"/>
      <c r="N35" s="11"/>
      <c r="O35" s="11"/>
      <c r="P35" s="11"/>
      <c r="Q35" s="11"/>
      <c r="R35" s="11"/>
      <c r="S35" s="11"/>
      <c r="T35" s="11"/>
      <c r="V35" s="11" t="str">
        <f t="shared" si="4"/>
        <v>pulldata('fu_niger_household', 'Paquet', 'hhid', ${hhid})</v>
      </c>
      <c r="W35" s="11"/>
      <c r="X35" s="11"/>
    </row>
    <row r="36" spans="1:24" ht="14" customHeight="1" x14ac:dyDescent="0.2">
      <c r="A36" s="11" t="s">
        <v>73</v>
      </c>
      <c r="B36" s="11" t="s">
        <v>955</v>
      </c>
      <c r="C36" s="67"/>
      <c r="D36" s="68"/>
      <c r="E36" s="68"/>
      <c r="F36" s="11" t="str">
        <f>B36</f>
        <v>isbaseline</v>
      </c>
      <c r="G36" s="11" t="str">
        <f t="shared" si="0"/>
        <v>isbaseline</v>
      </c>
      <c r="H36" s="11" t="str">
        <f t="shared" si="2"/>
        <v>isbaseline</v>
      </c>
      <c r="I36" s="67" t="str">
        <f t="shared" si="3"/>
        <v>isbaseline</v>
      </c>
      <c r="J36" s="11" t="str">
        <f t="shared" si="1"/>
        <v>isbaseline</v>
      </c>
      <c r="K36" s="11"/>
      <c r="L36" s="11"/>
      <c r="M36" s="11"/>
      <c r="N36" s="11"/>
      <c r="O36" s="11"/>
      <c r="P36" s="11"/>
      <c r="Q36" s="11"/>
      <c r="R36" s="11"/>
      <c r="S36" s="11"/>
      <c r="T36" s="11"/>
      <c r="V36" s="11" t="str">
        <f t="shared" si="4"/>
        <v>pulldata('fu_niger_household', 'isbaseline', 'hhid', ${hhid})</v>
      </c>
      <c r="W36" s="11"/>
      <c r="X36" s="11"/>
    </row>
    <row r="37" spans="1:24" ht="14" customHeight="1" x14ac:dyDescent="0.2">
      <c r="A37" s="11" t="s">
        <v>73</v>
      </c>
      <c r="B37" s="11" t="s">
        <v>1239</v>
      </c>
      <c r="C37" s="67"/>
      <c r="D37" s="68"/>
      <c r="E37" s="68"/>
      <c r="F37" s="11" t="str">
        <f>B37</f>
        <v>issurveyed</v>
      </c>
      <c r="G37" s="11" t="str">
        <f t="shared" si="0"/>
        <v>issurveyed</v>
      </c>
      <c r="H37" s="11" t="str">
        <f t="shared" si="2"/>
        <v>issurveyed</v>
      </c>
      <c r="I37" s="67" t="str">
        <f t="shared" si="3"/>
        <v>issurveyed</v>
      </c>
      <c r="J37" s="11" t="str">
        <f t="shared" ref="J37" si="5">IF(F37="", "",F37)</f>
        <v>issurveyed</v>
      </c>
      <c r="K37" s="11"/>
      <c r="L37" s="11"/>
      <c r="M37" s="11"/>
      <c r="N37" s="11"/>
      <c r="O37" s="11"/>
      <c r="P37" s="11"/>
      <c r="Q37" s="11"/>
      <c r="R37" s="11"/>
      <c r="S37" s="11"/>
      <c r="T37" s="11"/>
      <c r="V37" s="11" t="str">
        <f t="shared" ref="V37:V38" si="6">"pulldata('fu_niger_household', '"&amp;B37&amp;"', 'hhid', ${hhid})"</f>
        <v>pulldata('fu_niger_household', 'issurveyed', 'hhid', ${hhid})</v>
      </c>
      <c r="W37" s="11"/>
      <c r="X37" s="11"/>
    </row>
    <row r="38" spans="1:24" s="216" customFormat="1" ht="14" customHeight="1" x14ac:dyDescent="0.2">
      <c r="A38" s="213" t="s">
        <v>73</v>
      </c>
      <c r="B38" s="213" t="s">
        <v>1563</v>
      </c>
      <c r="C38" s="214"/>
      <c r="D38" s="215"/>
      <c r="E38" s="215"/>
      <c r="F38" s="213"/>
      <c r="G38" s="213"/>
      <c r="H38" s="213"/>
      <c r="I38" s="214"/>
      <c r="J38" s="213"/>
      <c r="K38" s="213"/>
      <c r="L38" s="213"/>
      <c r="M38" s="213"/>
      <c r="N38" s="213"/>
      <c r="O38" s="213"/>
      <c r="P38" s="213"/>
      <c r="Q38" s="213"/>
      <c r="R38" s="213"/>
      <c r="S38" s="213"/>
      <c r="T38" s="213"/>
      <c r="V38" s="213" t="str">
        <f t="shared" si="6"/>
        <v>pulldata('fu_niger_household', 'issurveyed_status', 'hhid', ${hhid})</v>
      </c>
      <c r="W38" s="213"/>
      <c r="X38" s="213"/>
    </row>
    <row r="39" spans="1:24" ht="14" customHeight="1" x14ac:dyDescent="0.2">
      <c r="A39" s="11" t="s">
        <v>2</v>
      </c>
      <c r="B39" s="11" t="s">
        <v>1240</v>
      </c>
      <c r="C39" s="84" t="s">
        <v>1492</v>
      </c>
      <c r="D39" s="11"/>
      <c r="E39" s="11"/>
      <c r="F39" s="11" t="str">
        <f>C39</f>
        <v>&lt;b&gt;AGENT ENQUETEUR :&lt;/b&gt; Veuillez changer la langue sur les parametres de SurveyCTO (coin supérieur droit - 3 petits carrés). La langue par défaut est Haoussa. Changer de langue si la langue par défaut n'est la langue de l'entretien</v>
      </c>
      <c r="G39" s="11" t="str">
        <f>C39</f>
        <v>&lt;b&gt;AGENT ENQUETEUR :&lt;/b&gt; Veuillez changer la langue sur les parametres de SurveyCTO (coin supérieur droit - 3 petits carrés). La langue par défaut est Haoussa. Changer de langue si la langue par défaut n'est la langue de l'entretien</v>
      </c>
      <c r="H39" s="11" t="str">
        <f>C39</f>
        <v>&lt;b&gt;AGENT ENQUETEUR :&lt;/b&gt; Veuillez changer la langue sur les parametres de SurveyCTO (coin supérieur droit - 3 petits carrés). La langue par défaut est Haoussa. Changer de langue si la langue par défaut n'est la langue de l'entretien</v>
      </c>
      <c r="I39" s="67" t="str">
        <f t="shared" si="3"/>
        <v>&lt;b&gt;AGENT ENQUETEUR :&lt;/b&gt; Veuillez changer la langue sur les parametres de SurveyCTO (coin supérieur droit - 3 petits carrés). La langue par défaut est Haoussa. Changer de langue si la langue par défaut n'est la langue de l'entretien</v>
      </c>
      <c r="J39" s="11" t="str">
        <f>C39</f>
        <v>&lt;b&gt;AGENT ENQUETEUR :&lt;/b&gt; Veuillez changer la langue sur les parametres de SurveyCTO (coin supérieur droit - 3 petits carrés). La langue par défaut est Haoussa. Changer de langue si la langue par défaut n'est la langue de l'entretien</v>
      </c>
      <c r="K39" s="11"/>
      <c r="L39" s="11"/>
      <c r="M39" s="11"/>
      <c r="N39" s="11"/>
      <c r="O39" s="11"/>
      <c r="P39" s="11"/>
      <c r="Q39" s="11"/>
      <c r="R39" s="11"/>
      <c r="S39" s="11"/>
      <c r="T39" s="11"/>
      <c r="U39" s="11"/>
      <c r="V39" s="11"/>
      <c r="W39" s="11"/>
      <c r="X39" s="11"/>
    </row>
    <row r="40" spans="1:24" s="216" customFormat="1" ht="14" customHeight="1" x14ac:dyDescent="0.2">
      <c r="A40" s="213" t="s">
        <v>2</v>
      </c>
      <c r="B40" s="213" t="s">
        <v>478</v>
      </c>
      <c r="C40" s="214" t="s">
        <v>1616</v>
      </c>
      <c r="D40" s="215"/>
      <c r="E40" s="215"/>
      <c r="F40" s="213" t="str">
        <f>C40</f>
        <v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v>
      </c>
      <c r="G40" s="213" t="str">
        <f>F40</f>
        <v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v>
      </c>
      <c r="H40" s="213" t="str">
        <f t="shared" ref="H40" si="7">IF(F40="", "",F40)</f>
        <v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v>
      </c>
      <c r="I40" s="214" t="str">
        <f t="shared" si="3"/>
        <v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v>
      </c>
      <c r="J40" s="213" t="str">
        <f>G40</f>
        <v xml:space="preserve">Les informations sur le ménage sont :   &lt;br&gt;
Code du  ménage : &lt;strong&gt; ${hhid} &lt;/strong&gt;  &lt;br&gt;
&lt;b&gt;${issurveyed_status}&lt;/b&gt;&lt;br&gt;
Région : ${fu_region_txt} &lt;br&gt;
Departement : ${fu_department_txt} &lt;br&gt;
Commune : ${fu_commune_txt} &lt;br&gt;
Nom du village : ${fu_village_txt} &lt;br&gt;
Hameau / Quartier : ${fu_hameau} &lt;br&gt;
Adresse : ${fu_address} &lt;br&gt; &lt;br&gt; 
Trouver le ménage avec cette beneficiare : &lt;br&gt; 
Nom du bénéficiare : ${fu_benef_last} &lt;br&gt;
Prenom du bénéficiare : ${fu_benef_first}  &lt;br&gt;
Age du bénéficiare :  ${fu_benef_age} &lt;br&gt;&lt;br&gt;
Nom du chef de ménage : ${fu_chef_last} &lt;br&gt;
Prenom du chef de ménage : ${fu_chef_first} &lt;br&gt;
Age du chef de ménage : ${fu_chef_age} &lt;br&gt;&lt;br&gt;
Téléphone : ${fu_tel_0} ; ${fu_tel_1} ; ${fu_tel_2} &lt;br&gt; &lt;br&gt; </v>
      </c>
      <c r="K40" s="213"/>
      <c r="L40" s="213"/>
      <c r="M40" s="213"/>
      <c r="N40" s="213"/>
      <c r="O40" s="213"/>
      <c r="P40" s="213"/>
      <c r="Q40" s="213"/>
      <c r="R40" s="213"/>
      <c r="S40" s="213"/>
      <c r="T40" s="213"/>
      <c r="U40" s="213" t="str">
        <f t="shared" ref="U40" si="8">"pulldata('fu_niger_household', '"&amp;B40&amp;"', 'hhid', ${hhid})"</f>
        <v>pulldata('fu_niger_household', 'show_hhinfo ', 'hhid', ${hhid})</v>
      </c>
      <c r="V40" s="213"/>
      <c r="W40" s="213"/>
      <c r="X40" s="213"/>
    </row>
    <row r="41" spans="1:24" ht="14" customHeight="1" x14ac:dyDescent="0.2">
      <c r="A41" s="11" t="s">
        <v>479</v>
      </c>
      <c r="B41" s="11" t="s">
        <v>480</v>
      </c>
      <c r="C41" s="67"/>
      <c r="D41" s="68"/>
      <c r="E41" s="68"/>
      <c r="F41" s="79" t="s">
        <v>481</v>
      </c>
      <c r="G41" s="79" t="s">
        <v>481</v>
      </c>
      <c r="H41" s="11" t="str">
        <f t="shared" ref="H41:H48" si="9">IF(F41="", "",F41)</f>
        <v>Chef d'equipe (Ecrire)  :</v>
      </c>
      <c r="I41" s="67" t="str">
        <f t="shared" si="3"/>
        <v>Chef d'equipe (Ecrire)  :</v>
      </c>
      <c r="J41" s="79" t="s">
        <v>481</v>
      </c>
      <c r="K41" s="11"/>
      <c r="L41" s="11"/>
      <c r="M41" s="11"/>
      <c r="N41" s="11"/>
      <c r="O41" s="11"/>
      <c r="P41" s="11"/>
      <c r="Q41" s="11"/>
      <c r="R41" s="11"/>
      <c r="S41" s="11" t="s">
        <v>306</v>
      </c>
      <c r="T41" s="11"/>
      <c r="U41" s="11"/>
      <c r="V41" s="11"/>
      <c r="W41" s="11"/>
      <c r="X41" s="11"/>
    </row>
    <row r="42" spans="1:24" ht="14" customHeight="1" x14ac:dyDescent="0.2">
      <c r="A42" s="11" t="s">
        <v>482</v>
      </c>
      <c r="B42" s="11" t="s">
        <v>483</v>
      </c>
      <c r="C42" s="67"/>
      <c r="D42" s="68"/>
      <c r="E42" s="68"/>
      <c r="F42" s="79" t="s">
        <v>956</v>
      </c>
      <c r="G42" s="79" t="str">
        <f>IF(F42="", "",F42)</f>
        <v xml:space="preserve">Agent enquêteur : </v>
      </c>
      <c r="H42" s="11" t="str">
        <f t="shared" si="9"/>
        <v xml:space="preserve">Agent enquêteur : </v>
      </c>
      <c r="I42" s="67" t="str">
        <f t="shared" si="3"/>
        <v xml:space="preserve">Agent enquêteur : </v>
      </c>
      <c r="J42" s="79" t="str">
        <f>IF(F42="", "",F42)</f>
        <v xml:space="preserve">Agent enquêteur : </v>
      </c>
      <c r="K42" s="11"/>
      <c r="L42" s="11"/>
      <c r="M42" s="11" t="s">
        <v>90</v>
      </c>
      <c r="N42" s="11"/>
      <c r="O42" s="11"/>
      <c r="P42" s="11"/>
      <c r="Q42" s="11"/>
      <c r="R42" s="11"/>
      <c r="S42" s="11" t="s">
        <v>8</v>
      </c>
      <c r="T42" s="11"/>
      <c r="U42" s="11"/>
      <c r="V42" s="11"/>
      <c r="W42" s="11" t="s">
        <v>484</v>
      </c>
      <c r="X42" s="11"/>
    </row>
    <row r="43" spans="1:24" ht="14" customHeight="1" x14ac:dyDescent="0.2">
      <c r="A43" s="11" t="s">
        <v>269</v>
      </c>
      <c r="B43" s="11" t="s">
        <v>485</v>
      </c>
      <c r="C43" s="67"/>
      <c r="D43" s="68"/>
      <c r="E43" s="68"/>
      <c r="F43" s="79" t="s">
        <v>957</v>
      </c>
      <c r="G43" s="79" t="str">
        <f>F43</f>
        <v xml:space="preserve">Autre enquêteur : </v>
      </c>
      <c r="H43" s="11" t="str">
        <f t="shared" si="9"/>
        <v xml:space="preserve">Autre enquêteur : </v>
      </c>
      <c r="I43" s="67" t="str">
        <f t="shared" si="3"/>
        <v xml:space="preserve">Autre enquêteur : </v>
      </c>
      <c r="J43" s="79" t="str">
        <f>G43</f>
        <v xml:space="preserve">Autre enquêteur : </v>
      </c>
      <c r="K43" s="11"/>
      <c r="L43" s="11"/>
      <c r="M43" s="11"/>
      <c r="N43" s="11"/>
      <c r="O43" s="11"/>
      <c r="P43" s="11" t="s">
        <v>486</v>
      </c>
      <c r="Q43" s="11"/>
      <c r="R43" s="11"/>
      <c r="S43" s="11" t="s">
        <v>8</v>
      </c>
      <c r="T43" s="11"/>
      <c r="U43" s="11"/>
      <c r="V43" s="11"/>
      <c r="W43" s="11"/>
      <c r="X43" s="11"/>
    </row>
    <row r="44" spans="1:24" s="156" customFormat="1" ht="14" customHeight="1" x14ac:dyDescent="0.2">
      <c r="A44" s="104" t="s">
        <v>48</v>
      </c>
      <c r="B44" s="104" t="s">
        <v>1451</v>
      </c>
      <c r="C44" s="148"/>
      <c r="D44" s="149"/>
      <c r="E44" s="149"/>
      <c r="F44" s="150"/>
      <c r="G44" s="150"/>
      <c r="H44" s="103"/>
      <c r="I44" s="67" t="str">
        <f t="shared" si="3"/>
        <v/>
      </c>
      <c r="J44" s="150"/>
      <c r="K44" s="104"/>
      <c r="L44" s="104"/>
      <c r="M44" s="104"/>
      <c r="N44" s="104"/>
      <c r="O44" s="104"/>
      <c r="P44" s="104" t="s">
        <v>1431</v>
      </c>
      <c r="Q44" s="104"/>
      <c r="R44" s="104"/>
      <c r="S44" s="104"/>
      <c r="T44" s="104"/>
      <c r="U44" s="104"/>
      <c r="V44" s="104"/>
      <c r="W44" s="104"/>
      <c r="X44" s="104"/>
    </row>
    <row r="45" spans="1:24" s="157" customFormat="1" ht="14" customHeight="1" x14ac:dyDescent="0.2">
      <c r="A45" s="103" t="s">
        <v>123</v>
      </c>
      <c r="B45" s="103" t="s">
        <v>446</v>
      </c>
      <c r="C45" s="103"/>
      <c r="D45" s="106"/>
      <c r="E45" s="106"/>
      <c r="F45" s="151" t="s">
        <v>1528</v>
      </c>
      <c r="G45" s="106" t="str">
        <f>IF(F45="", "",F45)</f>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une heure &lt;/b&gt; .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H45" s="103" t="str">
        <f t="shared" ref="H45:H46" si="10">IF(F45="", "",F45)</f>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une heure &lt;/b&gt; .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I45" s="67" t="str">
        <f t="shared" si="3"/>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une heure &lt;/b&gt; .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J45" s="106" t="str">
        <f t="shared" ref="J45:J46" si="11">IF(F45="", "",F45)</f>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une heure &lt;/b&gt; .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K45" s="103"/>
      <c r="L45" s="103"/>
      <c r="M45" s="103"/>
      <c r="N45" s="103"/>
      <c r="O45" s="103"/>
      <c r="P45" s="103"/>
      <c r="Q45" s="103"/>
      <c r="R45" s="103"/>
      <c r="S45" s="103" t="s">
        <v>8</v>
      </c>
      <c r="T45" s="103"/>
      <c r="U45" s="103"/>
      <c r="V45" s="103"/>
      <c r="W45" s="103"/>
      <c r="X45" s="103"/>
    </row>
    <row r="46" spans="1:24" s="156" customFormat="1" ht="14" customHeight="1" x14ac:dyDescent="0.2">
      <c r="A46" s="104" t="s">
        <v>85</v>
      </c>
      <c r="B46" s="104" t="s">
        <v>1451</v>
      </c>
      <c r="C46" s="148"/>
      <c r="D46" s="149"/>
      <c r="E46" s="149"/>
      <c r="F46" s="150"/>
      <c r="G46" s="150" t="str">
        <f t="shared" ref="G46" si="12">IF(F46="", "",F46)</f>
        <v/>
      </c>
      <c r="H46" s="103" t="str">
        <f t="shared" si="10"/>
        <v/>
      </c>
      <c r="I46" s="67" t="str">
        <f t="shared" si="3"/>
        <v/>
      </c>
      <c r="J46" s="150" t="str">
        <f t="shared" si="11"/>
        <v/>
      </c>
      <c r="K46" s="104"/>
      <c r="L46" s="104"/>
      <c r="M46" s="104"/>
      <c r="N46" s="104"/>
      <c r="O46" s="104"/>
      <c r="P46" s="104"/>
      <c r="Q46" s="104"/>
      <c r="R46" s="104"/>
      <c r="S46" s="104"/>
      <c r="T46" s="104"/>
      <c r="U46" s="104"/>
      <c r="V46" s="104"/>
      <c r="W46" s="104"/>
      <c r="X46" s="104"/>
    </row>
    <row r="47" spans="1:24" s="158" customFormat="1" ht="14" customHeight="1" x14ac:dyDescent="0.2">
      <c r="A47" s="141" t="s">
        <v>48</v>
      </c>
      <c r="B47" s="141" t="s">
        <v>1526</v>
      </c>
      <c r="C47" s="142"/>
      <c r="D47" s="143"/>
      <c r="E47" s="143"/>
      <c r="F47" s="144"/>
      <c r="G47" s="144"/>
      <c r="H47" s="145"/>
      <c r="I47" s="67" t="str">
        <f t="shared" si="3"/>
        <v/>
      </c>
      <c r="J47" s="144"/>
      <c r="K47" s="141"/>
      <c r="L47" s="141"/>
      <c r="M47" s="141"/>
      <c r="N47" s="141"/>
      <c r="O47" s="141"/>
      <c r="P47" s="141" t="s">
        <v>1530</v>
      </c>
      <c r="Q47" s="141"/>
      <c r="R47" s="141"/>
      <c r="S47" s="141"/>
      <c r="T47" s="141"/>
      <c r="U47" s="141"/>
      <c r="V47" s="141"/>
      <c r="W47" s="141"/>
      <c r="X47" s="141"/>
    </row>
    <row r="48" spans="1:24" s="159" customFormat="1" ht="14" customHeight="1" x14ac:dyDescent="0.2">
      <c r="A48" s="145" t="s">
        <v>123</v>
      </c>
      <c r="B48" s="145" t="s">
        <v>1529</v>
      </c>
      <c r="C48" s="145"/>
      <c r="D48" s="146"/>
      <c r="E48" s="146"/>
      <c r="F48" s="147" t="s">
        <v>1527</v>
      </c>
      <c r="G48" s="146" t="str">
        <f>IF(F48="", "",F48)</f>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20 minutes &lt;/b&gt;.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H48" s="145" t="str">
        <f t="shared" si="9"/>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20 minutes &lt;/b&gt;.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I48" s="67" t="str">
        <f t="shared" si="3"/>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20 minutes &lt;/b&gt;.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J48" s="146" t="str">
        <f t="shared" ref="J48" si="13">IF(F48="", "",F48)</f>
        <v>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Votre participation prendra environ &lt;b&gt; 20 minutes &lt;/b&gt;.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45 minutes,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v>
      </c>
      <c r="K48" s="145"/>
      <c r="L48" s="145"/>
      <c r="M48" s="145"/>
      <c r="N48" s="145"/>
      <c r="O48" s="145"/>
      <c r="P48" s="145"/>
      <c r="Q48" s="145"/>
      <c r="R48" s="145"/>
      <c r="S48" s="145" t="s">
        <v>8</v>
      </c>
      <c r="T48" s="145"/>
      <c r="U48" s="145"/>
      <c r="V48" s="145"/>
      <c r="W48" s="145"/>
      <c r="X48" s="145"/>
    </row>
    <row r="49" spans="1:24" s="158" customFormat="1" ht="14" customHeight="1" x14ac:dyDescent="0.2">
      <c r="A49" s="141" t="s">
        <v>85</v>
      </c>
      <c r="B49" s="141" t="s">
        <v>1526</v>
      </c>
      <c r="C49" s="142"/>
      <c r="D49" s="143"/>
      <c r="E49" s="143"/>
      <c r="F49" s="144"/>
      <c r="G49" s="144" t="str">
        <f t="shared" ref="G49" si="14">IF(F49="", "",F49)</f>
        <v/>
      </c>
      <c r="H49" s="145" t="str">
        <f t="shared" ref="H49" si="15">IF(F49="", "",F49)</f>
        <v/>
      </c>
      <c r="I49" s="67" t="str">
        <f t="shared" si="3"/>
        <v/>
      </c>
      <c r="J49" s="144" t="str">
        <f t="shared" ref="J49" si="16">IF(F49="", "",F49)</f>
        <v/>
      </c>
      <c r="K49" s="141"/>
      <c r="L49" s="141"/>
      <c r="M49" s="141"/>
      <c r="N49" s="141"/>
      <c r="O49" s="141"/>
      <c r="P49" s="141"/>
      <c r="Q49" s="141"/>
      <c r="R49" s="141"/>
      <c r="S49" s="141"/>
      <c r="T49" s="141"/>
      <c r="U49" s="141"/>
      <c r="V49" s="141"/>
      <c r="W49" s="141"/>
      <c r="X49" s="141"/>
    </row>
    <row r="50" spans="1:24" s="153" customFormat="1" ht="14" customHeight="1" x14ac:dyDescent="0.2">
      <c r="A50" s="85" t="s">
        <v>48</v>
      </c>
      <c r="B50" s="85" t="s">
        <v>1129</v>
      </c>
      <c r="C50" s="86"/>
      <c r="D50" s="87"/>
      <c r="E50" s="87"/>
      <c r="F50" s="88"/>
      <c r="G50" s="88" t="str">
        <f t="shared" ref="G50:G53" si="17">IF(F50="", "",F50)</f>
        <v/>
      </c>
      <c r="H50" s="11" t="str">
        <f t="shared" ref="H50:H53" si="18">IF(F50="", "",F50)</f>
        <v/>
      </c>
      <c r="I50" s="67" t="str">
        <f t="shared" si="3"/>
        <v/>
      </c>
      <c r="J50" s="88" t="str">
        <f t="shared" ref="J50:J53" si="19">IF(F50="", "",F50)</f>
        <v/>
      </c>
      <c r="K50" s="85"/>
      <c r="L50" s="85"/>
      <c r="M50" s="85" t="s">
        <v>54</v>
      </c>
      <c r="N50" s="85"/>
      <c r="O50" s="85"/>
      <c r="P50" s="85" t="s">
        <v>1531</v>
      </c>
      <c r="Q50" s="85"/>
      <c r="R50" s="85"/>
      <c r="S50" s="85"/>
      <c r="T50" s="85"/>
      <c r="U50" s="85"/>
      <c r="V50" s="85"/>
      <c r="W50" s="85"/>
      <c r="X50" s="85"/>
    </row>
    <row r="51" spans="1:24" ht="14" customHeight="1" x14ac:dyDescent="0.2">
      <c r="A51" s="11" t="s">
        <v>487</v>
      </c>
      <c r="B51" s="11" t="s">
        <v>488</v>
      </c>
      <c r="C51" s="67"/>
      <c r="D51" s="68"/>
      <c r="E51" s="68"/>
      <c r="F51" s="79" t="s">
        <v>489</v>
      </c>
      <c r="G51" s="79" t="str">
        <f t="shared" si="17"/>
        <v xml:space="preserve">Status </v>
      </c>
      <c r="H51" s="11" t="str">
        <f t="shared" si="18"/>
        <v xml:space="preserve">Status </v>
      </c>
      <c r="I51" s="67" t="str">
        <f t="shared" si="3"/>
        <v xml:space="preserve">Status </v>
      </c>
      <c r="J51" s="79" t="str">
        <f t="shared" si="19"/>
        <v xml:space="preserve">Status </v>
      </c>
      <c r="K51" s="11"/>
      <c r="L51" s="11"/>
      <c r="M51" s="11"/>
      <c r="N51" s="11"/>
      <c r="O51" s="11"/>
      <c r="P51" s="11"/>
      <c r="Q51" s="11"/>
      <c r="R51" s="11"/>
      <c r="S51" s="11" t="s">
        <v>8</v>
      </c>
      <c r="T51" s="11"/>
      <c r="U51" s="11"/>
      <c r="V51" s="11"/>
      <c r="W51" s="11"/>
      <c r="X51" s="11"/>
    </row>
    <row r="52" spans="1:24" ht="14" customHeight="1" x14ac:dyDescent="0.2">
      <c r="A52" s="11" t="s">
        <v>269</v>
      </c>
      <c r="B52" s="11" t="s">
        <v>490</v>
      </c>
      <c r="C52" s="67"/>
      <c r="D52" s="68"/>
      <c r="E52" s="68"/>
      <c r="F52" s="79" t="s">
        <v>491</v>
      </c>
      <c r="G52" s="79" t="str">
        <f t="shared" si="17"/>
        <v xml:space="preserve">Donner une explication: </v>
      </c>
      <c r="H52" s="11" t="str">
        <f t="shared" si="18"/>
        <v xml:space="preserve">Donner une explication: </v>
      </c>
      <c r="I52" s="67" t="str">
        <f t="shared" si="3"/>
        <v xml:space="preserve">Donner une explication: </v>
      </c>
      <c r="J52" s="79" t="str">
        <f t="shared" si="19"/>
        <v xml:space="preserve">Donner une explication: </v>
      </c>
      <c r="K52" s="11"/>
      <c r="L52" s="11"/>
      <c r="M52" s="11"/>
      <c r="N52" s="11"/>
      <c r="O52" s="11"/>
      <c r="P52" s="11"/>
      <c r="Q52" s="11"/>
      <c r="R52" s="11"/>
      <c r="S52" s="11" t="s">
        <v>8</v>
      </c>
      <c r="T52" s="11"/>
      <c r="U52" s="11"/>
      <c r="V52" s="11"/>
      <c r="W52" s="11"/>
      <c r="X52" s="11"/>
    </row>
    <row r="53" spans="1:24" s="153" customFormat="1" ht="14" customHeight="1" x14ac:dyDescent="0.2">
      <c r="A53" s="85" t="s">
        <v>85</v>
      </c>
      <c r="B53" s="85" t="s">
        <v>1129</v>
      </c>
      <c r="C53" s="86"/>
      <c r="D53" s="87"/>
      <c r="E53" s="87"/>
      <c r="F53" s="88"/>
      <c r="G53" s="88" t="str">
        <f t="shared" si="17"/>
        <v/>
      </c>
      <c r="H53" s="11" t="str">
        <f t="shared" si="18"/>
        <v/>
      </c>
      <c r="I53" s="67" t="str">
        <f t="shared" si="3"/>
        <v/>
      </c>
      <c r="J53" s="88" t="str">
        <f t="shared" si="19"/>
        <v/>
      </c>
      <c r="K53" s="85"/>
      <c r="L53" s="85"/>
      <c r="M53" s="85"/>
      <c r="N53" s="85"/>
      <c r="O53" s="85"/>
      <c r="P53" s="85"/>
      <c r="Q53" s="85"/>
      <c r="R53" s="85"/>
      <c r="S53" s="85"/>
      <c r="T53" s="85"/>
      <c r="U53" s="85"/>
      <c r="V53" s="85"/>
      <c r="W53" s="85"/>
      <c r="X53" s="85"/>
    </row>
    <row r="54" spans="1:24" s="160" customFormat="1" ht="14" customHeight="1" x14ac:dyDescent="0.2">
      <c r="A54" s="119" t="s">
        <v>48</v>
      </c>
      <c r="B54" s="119" t="s">
        <v>1130</v>
      </c>
      <c r="C54" s="119" t="s">
        <v>1513</v>
      </c>
      <c r="D54" s="119"/>
      <c r="E54" s="119"/>
      <c r="F54" s="119"/>
      <c r="G54" s="119" t="str">
        <f>IF(F54="", "",F54)</f>
        <v/>
      </c>
      <c r="H54" s="119" t="str">
        <f>IF(G54="", "",G54)</f>
        <v/>
      </c>
      <c r="I54" s="67" t="str">
        <f t="shared" si="3"/>
        <v/>
      </c>
      <c r="J54" s="119" t="str">
        <f>IF(F54="", "",F54)</f>
        <v/>
      </c>
      <c r="K54" s="119"/>
      <c r="L54" s="119"/>
      <c r="M54" s="119"/>
      <c r="N54" s="119"/>
      <c r="O54" s="119"/>
      <c r="P54" s="119" t="s">
        <v>1588</v>
      </c>
      <c r="Q54" s="119"/>
      <c r="R54" s="119"/>
      <c r="S54" s="119"/>
      <c r="T54" s="119"/>
      <c r="U54" s="119"/>
      <c r="V54" s="119"/>
      <c r="W54" s="119"/>
      <c r="X54" s="119"/>
    </row>
    <row r="55" spans="1:24" s="153" customFormat="1" ht="14" customHeight="1" x14ac:dyDescent="0.2">
      <c r="A55" s="85" t="s">
        <v>48</v>
      </c>
      <c r="B55" s="85" t="s">
        <v>492</v>
      </c>
      <c r="C55" s="86"/>
      <c r="D55" s="87"/>
      <c r="E55" s="87"/>
      <c r="F55" s="85"/>
      <c r="G55" s="88"/>
      <c r="H55" s="88"/>
      <c r="I55" s="67" t="str">
        <f t="shared" si="3"/>
        <v/>
      </c>
      <c r="J55" s="88"/>
      <c r="K55" s="85"/>
      <c r="L55" s="85"/>
      <c r="M55" s="85" t="s">
        <v>54</v>
      </c>
      <c r="N55" s="85"/>
      <c r="O55" s="85"/>
      <c r="P55" s="85"/>
      <c r="Q55" s="85"/>
      <c r="R55" s="85"/>
      <c r="S55" s="85"/>
      <c r="T55" s="85"/>
      <c r="U55" s="85"/>
      <c r="V55" s="85"/>
      <c r="W55" s="85"/>
      <c r="X55" s="85"/>
    </row>
    <row r="56" spans="1:24" ht="14" customHeight="1" x14ac:dyDescent="0.2">
      <c r="A56" s="11" t="s">
        <v>2</v>
      </c>
      <c r="B56" s="11"/>
      <c r="C56" s="11"/>
      <c r="D56" s="68"/>
      <c r="E56" s="68"/>
      <c r="F56" s="68" t="s">
        <v>493</v>
      </c>
      <c r="G56" s="68"/>
      <c r="H56" s="11"/>
      <c r="I56" s="67" t="str">
        <f t="shared" si="3"/>
        <v xml:space="preserve">Compléter ou donner plus de precisions à ces informations si besoin. </v>
      </c>
      <c r="J56" s="68" t="str">
        <f>F56</f>
        <v xml:space="preserve">Compléter ou donner plus de precisions à ces informations si besoin. </v>
      </c>
      <c r="K56" s="11"/>
      <c r="L56" s="11"/>
      <c r="M56" s="11"/>
      <c r="N56" s="11"/>
      <c r="O56" s="11"/>
      <c r="P56" s="11"/>
      <c r="Q56" s="11"/>
      <c r="R56" s="11"/>
      <c r="S56" s="11"/>
      <c r="T56" s="11"/>
      <c r="U56" s="11"/>
      <c r="V56" s="11"/>
      <c r="W56" s="11"/>
      <c r="X56" s="11"/>
    </row>
    <row r="57" spans="1:24" ht="14" customHeight="1" x14ac:dyDescent="0.2">
      <c r="A57" s="11" t="s">
        <v>269</v>
      </c>
      <c r="B57" s="11" t="s">
        <v>494</v>
      </c>
      <c r="C57" s="67" t="s">
        <v>441</v>
      </c>
      <c r="D57" s="68"/>
      <c r="E57" s="68"/>
      <c r="F57" s="79" t="str">
        <f>C57</f>
        <v>Commune</v>
      </c>
      <c r="G57" s="79" t="str">
        <f>F57</f>
        <v>Commune</v>
      </c>
      <c r="H57" s="11" t="str">
        <f t="shared" ref="H57:H75" si="20">IF(F57="", "",F57)</f>
        <v>Commune</v>
      </c>
      <c r="I57" s="67" t="str">
        <f t="shared" si="3"/>
        <v>Commune</v>
      </c>
      <c r="J57" s="79" t="str">
        <f>G57</f>
        <v>Commune</v>
      </c>
      <c r="K57" s="11"/>
      <c r="L57" s="11"/>
      <c r="M57" s="11"/>
      <c r="N57" s="11"/>
      <c r="O57" s="11"/>
      <c r="P57" s="11"/>
      <c r="Q57" s="11"/>
      <c r="R57" s="11"/>
      <c r="S57" s="11" t="s">
        <v>8</v>
      </c>
      <c r="T57" s="11"/>
      <c r="V57" s="11" t="s">
        <v>495</v>
      </c>
      <c r="W57" s="11"/>
      <c r="X57" s="11"/>
    </row>
    <row r="58" spans="1:24" ht="14" customHeight="1" x14ac:dyDescent="0.2">
      <c r="A58" s="11" t="s">
        <v>269</v>
      </c>
      <c r="B58" s="11" t="s">
        <v>442</v>
      </c>
      <c r="C58" s="67" t="s">
        <v>496</v>
      </c>
      <c r="D58" s="68"/>
      <c r="E58" s="68"/>
      <c r="F58" s="79" t="str">
        <f>C58</f>
        <v xml:space="preserve">Village </v>
      </c>
      <c r="G58" s="79" t="str">
        <f>F58</f>
        <v xml:space="preserve">Village </v>
      </c>
      <c r="H58" s="11" t="str">
        <f t="shared" si="20"/>
        <v xml:space="preserve">Village </v>
      </c>
      <c r="I58" s="67" t="str">
        <f t="shared" si="3"/>
        <v xml:space="preserve">Village </v>
      </c>
      <c r="J58" s="79" t="str">
        <f>G58</f>
        <v xml:space="preserve">Village </v>
      </c>
      <c r="K58" s="11"/>
      <c r="L58" s="11"/>
      <c r="M58" s="11"/>
      <c r="N58" s="11"/>
      <c r="O58" s="11"/>
      <c r="P58" s="11"/>
      <c r="Q58" s="11"/>
      <c r="R58" s="11"/>
      <c r="S58" s="11" t="s">
        <v>8</v>
      </c>
      <c r="T58" s="11"/>
      <c r="V58" s="11" t="s">
        <v>497</v>
      </c>
      <c r="W58" s="11"/>
      <c r="X58" s="11"/>
    </row>
    <row r="59" spans="1:24" ht="14" customHeight="1" x14ac:dyDescent="0.2">
      <c r="A59" s="11" t="s">
        <v>269</v>
      </c>
      <c r="B59" s="11" t="s">
        <v>498</v>
      </c>
      <c r="C59" s="79" t="s">
        <v>499</v>
      </c>
      <c r="D59" s="68"/>
      <c r="E59" s="68"/>
      <c r="F59" s="79" t="str">
        <f>C59</f>
        <v xml:space="preserve">Quartier / Hameau </v>
      </c>
      <c r="G59" s="79" t="str">
        <f>F59</f>
        <v xml:space="preserve">Quartier / Hameau </v>
      </c>
      <c r="H59" s="11" t="str">
        <f t="shared" si="20"/>
        <v xml:space="preserve">Quartier / Hameau </v>
      </c>
      <c r="I59" s="67" t="str">
        <f t="shared" si="3"/>
        <v xml:space="preserve">Quartier / Hameau </v>
      </c>
      <c r="J59" s="79" t="str">
        <f>G59</f>
        <v xml:space="preserve">Quartier / Hameau </v>
      </c>
      <c r="K59" s="11"/>
      <c r="L59" s="11"/>
      <c r="M59" s="11"/>
      <c r="N59" s="11"/>
      <c r="O59" s="11"/>
      <c r="P59" s="11"/>
      <c r="Q59" s="11"/>
      <c r="R59" s="11"/>
      <c r="S59" s="11" t="s">
        <v>43</v>
      </c>
      <c r="T59" s="11"/>
      <c r="V59" s="11" t="s">
        <v>500</v>
      </c>
      <c r="W59" s="11"/>
      <c r="X59" s="11"/>
    </row>
    <row r="60" spans="1:24" ht="14" customHeight="1" x14ac:dyDescent="0.2">
      <c r="A60" s="11" t="s">
        <v>269</v>
      </c>
      <c r="B60" s="11" t="s">
        <v>444</v>
      </c>
      <c r="C60" s="68" t="s">
        <v>501</v>
      </c>
      <c r="D60" s="68"/>
      <c r="E60" s="68"/>
      <c r="F60" s="68" t="str">
        <f>C60</f>
        <v>Adresse (localisation) du ménage</v>
      </c>
      <c r="G60" s="68" t="str">
        <f>F60</f>
        <v>Adresse (localisation) du ménage</v>
      </c>
      <c r="H60" s="11" t="str">
        <f t="shared" si="20"/>
        <v>Adresse (localisation) du ménage</v>
      </c>
      <c r="I60" s="67" t="str">
        <f t="shared" si="3"/>
        <v>Adresse (localisation) du ménage</v>
      </c>
      <c r="J60" s="68" t="str">
        <f>G60</f>
        <v>Adresse (localisation) du ménage</v>
      </c>
      <c r="K60" s="11"/>
      <c r="L60" s="11"/>
      <c r="M60" s="11"/>
      <c r="N60" s="11"/>
      <c r="O60" s="11"/>
      <c r="P60" s="11"/>
      <c r="Q60" s="11"/>
      <c r="R60" s="11"/>
      <c r="S60" s="11" t="s">
        <v>8</v>
      </c>
      <c r="T60" s="11"/>
      <c r="V60" s="11" t="s">
        <v>502</v>
      </c>
      <c r="W60" s="11"/>
      <c r="X60" s="11"/>
    </row>
    <row r="61" spans="1:24" s="153" customFormat="1" ht="14" customHeight="1" x14ac:dyDescent="0.2">
      <c r="A61" s="85" t="s">
        <v>85</v>
      </c>
      <c r="B61" s="86" t="s">
        <v>492</v>
      </c>
      <c r="C61" s="86"/>
      <c r="D61" s="87"/>
      <c r="E61" s="87"/>
      <c r="F61" s="88"/>
      <c r="G61" s="88" t="str">
        <f>IF(F61="", "",F61)</f>
        <v/>
      </c>
      <c r="H61" s="11" t="str">
        <f t="shared" si="20"/>
        <v/>
      </c>
      <c r="I61" s="67" t="str">
        <f t="shared" si="3"/>
        <v/>
      </c>
      <c r="J61" s="88" t="str">
        <f>IF(F61="", "",F61)</f>
        <v/>
      </c>
      <c r="K61" s="85"/>
      <c r="L61" s="85"/>
      <c r="M61" s="85"/>
      <c r="N61" s="85"/>
      <c r="O61" s="85"/>
      <c r="P61" s="85"/>
      <c r="Q61" s="85"/>
      <c r="R61" s="85"/>
      <c r="S61" s="85"/>
      <c r="T61" s="85"/>
      <c r="U61" s="85"/>
      <c r="V61" s="85"/>
      <c r="W61" s="85"/>
      <c r="X61" s="85"/>
    </row>
    <row r="62" spans="1:24" ht="14" customHeight="1" x14ac:dyDescent="0.2">
      <c r="A62" s="11" t="s">
        <v>3</v>
      </c>
      <c r="B62" s="11" t="s">
        <v>503</v>
      </c>
      <c r="C62" s="11" t="s">
        <v>504</v>
      </c>
      <c r="D62" s="68"/>
      <c r="E62" s="68"/>
      <c r="F62" s="68" t="str">
        <f>C62</f>
        <v xml:space="preserve">
Est-ce le numéro de téléphone correct [${fu_tel_0}]?</v>
      </c>
      <c r="G62" s="68" t="str">
        <f>F62</f>
        <v xml:space="preserve">
Est-ce le numéro de téléphone correct [${fu_tel_0}]?</v>
      </c>
      <c r="H62" s="11" t="str">
        <f t="shared" si="20"/>
        <v xml:space="preserve">
Est-ce le numéro de téléphone correct [${fu_tel_0}]?</v>
      </c>
      <c r="I62" s="67" t="str">
        <f t="shared" si="3"/>
        <v xml:space="preserve">
Est-ce le numéro de téléphone correct [${fu_tel_0}]?</v>
      </c>
      <c r="J62" s="68" t="str">
        <f>F62</f>
        <v xml:space="preserve">
Est-ce le numéro de téléphone correct [${fu_tel_0}]?</v>
      </c>
      <c r="K62" s="11"/>
      <c r="L62" s="11"/>
      <c r="M62" s="11"/>
      <c r="N62" s="11"/>
      <c r="O62" s="11"/>
      <c r="P62" s="11" t="s">
        <v>505</v>
      </c>
      <c r="Q62" s="11"/>
      <c r="R62" s="11"/>
      <c r="S62" s="11" t="s">
        <v>8</v>
      </c>
      <c r="T62" s="11"/>
      <c r="U62" s="11"/>
      <c r="V62" s="11"/>
      <c r="W62" s="11"/>
      <c r="X62" s="11"/>
    </row>
    <row r="63" spans="1:24" ht="14" customHeight="1" x14ac:dyDescent="0.2">
      <c r="A63" s="11" t="s">
        <v>3</v>
      </c>
      <c r="B63" s="11" t="s">
        <v>506</v>
      </c>
      <c r="C63" s="11" t="s">
        <v>507</v>
      </c>
      <c r="D63" s="68"/>
      <c r="E63" s="68"/>
      <c r="F63" s="68" t="str">
        <f>C63</f>
        <v xml:space="preserve">
Est-ce le numéro de téléphone correct [${fu_tel_1}]?</v>
      </c>
      <c r="G63" s="68" t="str">
        <f>F63</f>
        <v xml:space="preserve">
Est-ce le numéro de téléphone correct [${fu_tel_1}]?</v>
      </c>
      <c r="H63" s="11" t="str">
        <f t="shared" si="20"/>
        <v xml:space="preserve">
Est-ce le numéro de téléphone correct [${fu_tel_1}]?</v>
      </c>
      <c r="I63" s="67" t="str">
        <f t="shared" si="3"/>
        <v xml:space="preserve">
Est-ce le numéro de téléphone correct [${fu_tel_1}]?</v>
      </c>
      <c r="J63" s="68" t="str">
        <f>F63</f>
        <v xml:space="preserve">
Est-ce le numéro de téléphone correct [${fu_tel_1}]?</v>
      </c>
      <c r="K63" s="11"/>
      <c r="L63" s="11"/>
      <c r="M63" s="11"/>
      <c r="N63" s="11"/>
      <c r="O63" s="11"/>
      <c r="P63" s="11" t="s">
        <v>508</v>
      </c>
      <c r="Q63" s="11"/>
      <c r="R63" s="11"/>
      <c r="S63" s="11" t="s">
        <v>8</v>
      </c>
      <c r="T63" s="11"/>
      <c r="U63" s="11"/>
      <c r="V63" s="11"/>
      <c r="W63" s="11"/>
      <c r="X63" s="11"/>
    </row>
    <row r="64" spans="1:24" ht="14" customHeight="1" x14ac:dyDescent="0.2">
      <c r="A64" s="11" t="s">
        <v>3</v>
      </c>
      <c r="B64" s="11" t="s">
        <v>509</v>
      </c>
      <c r="C64" s="11" t="s">
        <v>510</v>
      </c>
      <c r="D64" s="68"/>
      <c r="E64" s="68"/>
      <c r="F64" s="68" t="str">
        <f>C64</f>
        <v xml:space="preserve">
Est-ce le numéro de téléphone correct [${fu_tel_2}]?</v>
      </c>
      <c r="G64" s="68" t="str">
        <f>F64</f>
        <v xml:space="preserve">
Est-ce le numéro de téléphone correct [${fu_tel_2}]?</v>
      </c>
      <c r="H64" s="11" t="str">
        <f t="shared" si="20"/>
        <v xml:space="preserve">
Est-ce le numéro de téléphone correct [${fu_tel_2}]?</v>
      </c>
      <c r="I64" s="67" t="str">
        <f t="shared" si="3"/>
        <v xml:space="preserve">
Est-ce le numéro de téléphone correct [${fu_tel_2}]?</v>
      </c>
      <c r="J64" s="68" t="str">
        <f>F64</f>
        <v xml:space="preserve">
Est-ce le numéro de téléphone correct [${fu_tel_2}]?</v>
      </c>
      <c r="K64" s="11"/>
      <c r="L64" s="11"/>
      <c r="M64" s="11"/>
      <c r="N64" s="11"/>
      <c r="O64" s="11"/>
      <c r="P64" s="11" t="s">
        <v>511</v>
      </c>
      <c r="Q64" s="11"/>
      <c r="R64" s="11"/>
      <c r="S64" s="11" t="s">
        <v>8</v>
      </c>
      <c r="T64" s="11"/>
      <c r="U64" s="11"/>
      <c r="V64" s="11"/>
      <c r="W64" s="11"/>
      <c r="X64" s="11"/>
    </row>
    <row r="65" spans="1:32" ht="14" customHeight="1" x14ac:dyDescent="0.2">
      <c r="A65" s="11" t="s">
        <v>3</v>
      </c>
      <c r="B65" s="11" t="s">
        <v>512</v>
      </c>
      <c r="C65" s="11"/>
      <c r="D65" s="68"/>
      <c r="E65" s="68"/>
      <c r="F65" s="68" t="s">
        <v>513</v>
      </c>
      <c r="G65" s="68" t="str">
        <f>IF(F65="", "",F65)</f>
        <v>Est-ce que le chef du ménage a un (autre) numéro de téléphone portable ?</v>
      </c>
      <c r="H65" s="11" t="str">
        <f t="shared" si="20"/>
        <v>Est-ce que le chef du ménage a un (autre) numéro de téléphone portable ?</v>
      </c>
      <c r="I65" s="67" t="str">
        <f t="shared" si="3"/>
        <v>Est-ce que le chef du ménage a un (autre) numéro de téléphone portable ?</v>
      </c>
      <c r="J65" s="68" t="str">
        <f>IF(F65="", "",F65)</f>
        <v>Est-ce que le chef du ménage a un (autre) numéro de téléphone portable ?</v>
      </c>
      <c r="K65" s="11"/>
      <c r="L65" s="11"/>
      <c r="M65" s="11"/>
      <c r="N65" s="11"/>
      <c r="O65" s="11"/>
      <c r="P65" s="11"/>
      <c r="Q65" s="11"/>
      <c r="R65" s="11"/>
      <c r="S65" s="11"/>
      <c r="T65" s="11"/>
      <c r="U65" s="11"/>
      <c r="V65" s="11"/>
      <c r="W65" s="11"/>
      <c r="X65" s="11"/>
    </row>
    <row r="66" spans="1:32" ht="14" customHeight="1" x14ac:dyDescent="0.2">
      <c r="A66" s="11" t="s">
        <v>269</v>
      </c>
      <c r="B66" s="11" t="s">
        <v>514</v>
      </c>
      <c r="C66" s="11"/>
      <c r="D66" s="68"/>
      <c r="E66" s="68"/>
      <c r="F66" s="11" t="s">
        <v>515</v>
      </c>
      <c r="G66" s="11" t="str">
        <f>IF(F66="", "",F66)</f>
        <v>Numéro de téléphone portable du chef de ménage :</v>
      </c>
      <c r="H66" s="11" t="str">
        <f t="shared" si="20"/>
        <v>Numéro de téléphone portable du chef de ménage :</v>
      </c>
      <c r="I66" s="67" t="str">
        <f t="shared" si="3"/>
        <v>Numéro de téléphone portable du chef de ménage :</v>
      </c>
      <c r="J66" s="11" t="str">
        <f>IF(F66="", "",F66)</f>
        <v>Numéro de téléphone portable du chef de ménage :</v>
      </c>
      <c r="K66" s="11"/>
      <c r="L66" s="11"/>
      <c r="M66" s="11"/>
      <c r="N66" s="11" t="s">
        <v>516</v>
      </c>
      <c r="O66" s="11" t="s">
        <v>517</v>
      </c>
      <c r="P66" s="11" t="s">
        <v>518</v>
      </c>
      <c r="Q66" s="11"/>
      <c r="R66" s="11"/>
      <c r="S66" s="11" t="s">
        <v>8</v>
      </c>
      <c r="T66" s="11"/>
      <c r="U66" s="11"/>
      <c r="V66" s="11"/>
      <c r="W66" s="11"/>
      <c r="X66" s="11"/>
    </row>
    <row r="67" spans="1:32" ht="14" customHeight="1" x14ac:dyDescent="0.2">
      <c r="A67" s="11" t="s">
        <v>3</v>
      </c>
      <c r="B67" s="11" t="s">
        <v>519</v>
      </c>
      <c r="C67" s="11"/>
      <c r="D67" s="68"/>
      <c r="E67" s="68"/>
      <c r="F67" s="68" t="s">
        <v>520</v>
      </c>
      <c r="G67" s="68" t="str">
        <f>IF(F67="", "",F67)</f>
        <v>Est-ce quelqu'un d'autre dans le ménage a un (autre) numéro de téléphone portable ?</v>
      </c>
      <c r="H67" s="11" t="str">
        <f t="shared" si="20"/>
        <v>Est-ce quelqu'un d'autre dans le ménage a un (autre) numéro de téléphone portable ?</v>
      </c>
      <c r="I67" s="67" t="str">
        <f t="shared" si="3"/>
        <v>Est-ce quelqu'un d'autre dans le ménage a un (autre) numéro de téléphone portable ?</v>
      </c>
      <c r="J67" s="68" t="str">
        <f>IF(F67="", "",F67)</f>
        <v>Est-ce quelqu'un d'autre dans le ménage a un (autre) numéro de téléphone portable ?</v>
      </c>
      <c r="K67" s="11"/>
      <c r="L67" s="11"/>
      <c r="M67" s="11"/>
      <c r="N67" s="11"/>
      <c r="O67" s="11"/>
      <c r="P67" s="11"/>
      <c r="Q67" s="11"/>
      <c r="R67" s="11"/>
      <c r="S67" s="11" t="s">
        <v>8</v>
      </c>
      <c r="T67" s="11"/>
      <c r="U67" s="11"/>
      <c r="V67" s="11"/>
      <c r="W67" s="11"/>
      <c r="X67" s="11"/>
    </row>
    <row r="68" spans="1:32" ht="14" customHeight="1" x14ac:dyDescent="0.2">
      <c r="A68" s="11" t="s">
        <v>269</v>
      </c>
      <c r="B68" s="11" t="s">
        <v>521</v>
      </c>
      <c r="C68" s="11"/>
      <c r="D68" s="68"/>
      <c r="E68" s="68"/>
      <c r="F68" s="11" t="s">
        <v>522</v>
      </c>
      <c r="G68" s="11" t="str">
        <f>IF(F68="", "",F68)</f>
        <v xml:space="preserve">Numéro de téléphone portable de cet autre membre du ménage: </v>
      </c>
      <c r="H68" s="11" t="str">
        <f t="shared" si="20"/>
        <v xml:space="preserve">Numéro de téléphone portable de cet autre membre du ménage: </v>
      </c>
      <c r="I68" s="67" t="str">
        <f t="shared" si="3"/>
        <v xml:space="preserve">Numéro de téléphone portable de cet autre membre du ménage: </v>
      </c>
      <c r="J68" s="11" t="str">
        <f>IF(F68="", "",F68)</f>
        <v xml:space="preserve">Numéro de téléphone portable de cet autre membre du ménage: </v>
      </c>
      <c r="K68" s="11" t="s">
        <v>523</v>
      </c>
      <c r="L68" s="11"/>
      <c r="M68" s="11"/>
      <c r="N68" s="11" t="s">
        <v>516</v>
      </c>
      <c r="O68" s="11" t="s">
        <v>517</v>
      </c>
      <c r="P68" s="11" t="s">
        <v>524</v>
      </c>
      <c r="Q68" s="11"/>
      <c r="R68" s="11"/>
      <c r="S68" s="11" t="s">
        <v>8</v>
      </c>
      <c r="T68" s="11"/>
      <c r="U68" s="11"/>
      <c r="V68" s="11"/>
      <c r="W68" s="11"/>
      <c r="X68" s="11"/>
    </row>
    <row r="69" spans="1:32" ht="14" customHeight="1" x14ac:dyDescent="0.2">
      <c r="A69" s="11" t="s">
        <v>3</v>
      </c>
      <c r="B69" s="11" t="s">
        <v>525</v>
      </c>
      <c r="C69" s="11"/>
      <c r="D69" s="68"/>
      <c r="E69" s="68"/>
      <c r="F69" s="11" t="s">
        <v>526</v>
      </c>
      <c r="G69" s="11" t="str">
        <f>IF(F69="", "",F69)</f>
        <v xml:space="preserve">Est-ce que vous pouvez me donner le numéro de téléphone de quelqu'un qui n'est pas dans le ménage et qu'on pourrait appeler pour vous retrouver si jamais on revient dans le village ? </v>
      </c>
      <c r="H69" s="11" t="str">
        <f t="shared" si="20"/>
        <v xml:space="preserve">Est-ce que vous pouvez me donner le numéro de téléphone de quelqu'un qui n'est pas dans le ménage et qu'on pourrait appeler pour vous retrouver si jamais on revient dans le village ? </v>
      </c>
      <c r="I69" s="67" t="str">
        <f t="shared" si="3"/>
        <v xml:space="preserve">Est-ce que vous pouvez me donner le numéro de téléphone de quelqu'un qui n'est pas dans le ménage et qu'on pourrait appeler pour vous retrouver si jamais on revient dans le village ? </v>
      </c>
      <c r="J69" s="11" t="str">
        <f>IF(F69="", "",F69)</f>
        <v xml:space="preserve">Est-ce que vous pouvez me donner le numéro de téléphone de quelqu'un qui n'est pas dans le ménage et qu'on pourrait appeler pour vous retrouver si jamais on revient dans le village ? </v>
      </c>
      <c r="K69" s="11"/>
      <c r="L69" s="11"/>
      <c r="M69" s="11"/>
      <c r="N69" s="11"/>
      <c r="O69" s="11"/>
      <c r="P69" s="11"/>
      <c r="Q69" s="11"/>
      <c r="R69" s="11"/>
      <c r="S69" s="11" t="s">
        <v>8</v>
      </c>
      <c r="T69" s="11"/>
      <c r="U69" s="11"/>
      <c r="V69" s="11"/>
      <c r="W69" s="11"/>
      <c r="X69" s="11"/>
    </row>
    <row r="70" spans="1:32" s="153" customFormat="1" ht="14" customHeight="1" x14ac:dyDescent="0.2">
      <c r="A70" s="85" t="s">
        <v>48</v>
      </c>
      <c r="B70" s="85" t="s">
        <v>527</v>
      </c>
      <c r="C70" s="85"/>
      <c r="D70" s="87"/>
      <c r="E70" s="87"/>
      <c r="F70" s="85"/>
      <c r="G70" s="85"/>
      <c r="H70" s="85"/>
      <c r="I70" s="67" t="str">
        <f t="shared" si="3"/>
        <v/>
      </c>
      <c r="J70" s="85"/>
      <c r="K70" s="85"/>
      <c r="L70" s="85"/>
      <c r="M70" s="85" t="s">
        <v>54</v>
      </c>
      <c r="N70" s="85"/>
      <c r="O70" s="85"/>
      <c r="P70" s="85" t="s">
        <v>528</v>
      </c>
      <c r="Q70" s="85"/>
      <c r="R70" s="85"/>
      <c r="S70" s="85"/>
      <c r="T70" s="85"/>
      <c r="U70" s="85"/>
      <c r="V70" s="85"/>
      <c r="W70" s="85"/>
      <c r="X70" s="85"/>
    </row>
    <row r="71" spans="1:32" ht="14" customHeight="1" x14ac:dyDescent="0.2">
      <c r="A71" s="11" t="s">
        <v>269</v>
      </c>
      <c r="B71" s="11" t="s">
        <v>529</v>
      </c>
      <c r="C71" s="11"/>
      <c r="D71" s="68"/>
      <c r="E71" s="68"/>
      <c r="F71" s="11" t="s">
        <v>530</v>
      </c>
      <c r="G71" s="11" t="str">
        <f>IF(F71="", "",F71)</f>
        <v xml:space="preserve">Quel est le nom et prénom de cette personne ? </v>
      </c>
      <c r="H71" s="11" t="str">
        <f t="shared" si="20"/>
        <v xml:space="preserve">Quel est le nom et prénom de cette personne ? </v>
      </c>
      <c r="I71" s="67" t="str">
        <f t="shared" si="3"/>
        <v xml:space="preserve">Quel est le nom et prénom de cette personne ? </v>
      </c>
      <c r="J71" s="11" t="str">
        <f>IF(F71="", "",F71)</f>
        <v xml:space="preserve">Quel est le nom et prénom de cette personne ? </v>
      </c>
      <c r="K71" s="11"/>
      <c r="L71" s="11"/>
      <c r="M71" s="11"/>
      <c r="N71" s="11"/>
      <c r="O71" s="11"/>
      <c r="P71" s="11"/>
      <c r="Q71" s="11"/>
      <c r="R71" s="11"/>
      <c r="S71" s="11" t="s">
        <v>8</v>
      </c>
      <c r="T71" s="11"/>
      <c r="U71" s="11"/>
      <c r="V71" s="11"/>
      <c r="W71" s="11"/>
      <c r="X71" s="11"/>
    </row>
    <row r="72" spans="1:32" ht="14" customHeight="1" x14ac:dyDescent="0.2">
      <c r="A72" s="11" t="s">
        <v>269</v>
      </c>
      <c r="B72" s="11" t="s">
        <v>531</v>
      </c>
      <c r="C72" s="11"/>
      <c r="D72" s="68"/>
      <c r="E72" s="68"/>
      <c r="F72" s="11" t="s">
        <v>532</v>
      </c>
      <c r="G72" s="11" t="str">
        <f>IF(F72="", "",F72)</f>
        <v>Numéro de téléphone portable de cette personne</v>
      </c>
      <c r="H72" s="11" t="str">
        <f t="shared" si="20"/>
        <v>Numéro de téléphone portable de cette personne</v>
      </c>
      <c r="I72" s="67" t="str">
        <f t="shared" si="3"/>
        <v>Numéro de téléphone portable de cette personne</v>
      </c>
      <c r="J72" s="11" t="str">
        <f>IF(F72="", "",F72)</f>
        <v>Numéro de téléphone portable de cette personne</v>
      </c>
      <c r="K72" s="11" t="s">
        <v>523</v>
      </c>
      <c r="L72" s="11"/>
      <c r="M72" s="11"/>
      <c r="N72" s="11" t="s">
        <v>516</v>
      </c>
      <c r="O72" s="11" t="s">
        <v>517</v>
      </c>
      <c r="P72" s="11"/>
      <c r="Q72" s="11"/>
      <c r="R72" s="11"/>
      <c r="S72" s="11" t="s">
        <v>8</v>
      </c>
      <c r="T72" s="11"/>
      <c r="U72" s="11"/>
      <c r="V72" s="11"/>
      <c r="W72" s="11"/>
      <c r="X72" s="11"/>
    </row>
    <row r="73" spans="1:32" s="153" customFormat="1" ht="14" customHeight="1" x14ac:dyDescent="0.2">
      <c r="A73" s="85" t="s">
        <v>85</v>
      </c>
      <c r="B73" s="85" t="s">
        <v>527</v>
      </c>
      <c r="C73" s="85"/>
      <c r="D73" s="87"/>
      <c r="E73" s="87"/>
      <c r="F73" s="85"/>
      <c r="G73" s="85"/>
      <c r="H73" s="85"/>
      <c r="I73" s="67" t="str">
        <f t="shared" si="3"/>
        <v/>
      </c>
      <c r="J73" s="85"/>
      <c r="K73" s="85"/>
      <c r="L73" s="85"/>
      <c r="M73" s="85"/>
      <c r="N73" s="85"/>
      <c r="O73" s="85"/>
      <c r="P73" s="85"/>
      <c r="Q73" s="85"/>
      <c r="R73" s="85"/>
      <c r="S73" s="85"/>
      <c r="T73" s="85"/>
      <c r="U73" s="85"/>
      <c r="V73" s="85"/>
      <c r="W73" s="85"/>
      <c r="X73" s="85"/>
    </row>
    <row r="74" spans="1:32" s="153" customFormat="1" ht="14" customHeight="1" x14ac:dyDescent="0.2">
      <c r="A74" s="85" t="s">
        <v>48</v>
      </c>
      <c r="B74" s="85" t="s">
        <v>1452</v>
      </c>
      <c r="C74" s="85"/>
      <c r="D74" s="87"/>
      <c r="E74" s="87"/>
      <c r="F74" s="85"/>
      <c r="G74" s="85"/>
      <c r="H74" s="85"/>
      <c r="I74" s="67" t="str">
        <f t="shared" si="3"/>
        <v/>
      </c>
      <c r="J74" s="85"/>
      <c r="K74" s="85"/>
      <c r="L74" s="85"/>
      <c r="M74" s="85" t="s">
        <v>54</v>
      </c>
      <c r="N74" s="85"/>
      <c r="O74" s="85"/>
      <c r="P74" s="85"/>
      <c r="Q74" s="85"/>
      <c r="R74" s="85"/>
      <c r="S74" s="85"/>
      <c r="T74" s="85"/>
      <c r="U74" s="85"/>
      <c r="V74" s="85"/>
      <c r="W74" s="85"/>
      <c r="X74" s="85"/>
    </row>
    <row r="75" spans="1:32" ht="14" customHeight="1" x14ac:dyDescent="0.2">
      <c r="A75" s="11" t="s">
        <v>3</v>
      </c>
      <c r="B75" s="155" t="s">
        <v>958</v>
      </c>
      <c r="C75" s="155" t="s">
        <v>1591</v>
      </c>
      <c r="D75" s="155" t="s">
        <v>1161</v>
      </c>
      <c r="F75" s="155" t="s">
        <v>1592</v>
      </c>
      <c r="G75" s="155" t="str">
        <f>F75&amp;""&amp;"Ni dou ni kambé telphone kan go ga goye ama bori?"</f>
        <v>Possédez-vous &lt;b&gt; votre propre &lt;/b&gt; telephone portable en bon état de fonctionnement?Ni dou ni kambé telphone kan go ga goye ama bori?</v>
      </c>
      <c r="H75" s="11" t="str">
        <f t="shared" si="20"/>
        <v>Possédez-vous &lt;b&gt; votre propre &lt;/b&gt; telephone portable en bon état de fonctionnement?</v>
      </c>
      <c r="I75" s="67" t="str">
        <f t="shared" si="3"/>
        <v>Possédez-vous &lt;b&gt; votre propre &lt;/b&gt; telephone portable en bon état de fonctionnement?</v>
      </c>
      <c r="J75" s="11" t="str">
        <f>IF(F75="", "",F75)</f>
        <v>Possédez-vous &lt;b&gt; votre propre &lt;/b&gt; telephone portable en bon état de fonctionnement?</v>
      </c>
      <c r="K75" s="155" t="s">
        <v>1153</v>
      </c>
    </row>
    <row r="76" spans="1:32" s="153" customFormat="1" ht="14" customHeight="1" x14ac:dyDescent="0.2">
      <c r="A76" s="85" t="s">
        <v>85</v>
      </c>
      <c r="B76" s="85" t="s">
        <v>1452</v>
      </c>
      <c r="C76" s="85"/>
      <c r="D76" s="87"/>
      <c r="E76" s="87"/>
      <c r="F76" s="85"/>
      <c r="G76" s="85"/>
      <c r="H76" s="85"/>
      <c r="I76" s="67" t="str">
        <f t="shared" si="3"/>
        <v/>
      </c>
      <c r="J76" s="85"/>
      <c r="K76" s="85"/>
      <c r="L76" s="85"/>
      <c r="M76" s="85"/>
      <c r="N76" s="85"/>
      <c r="O76" s="85"/>
      <c r="P76" s="85"/>
      <c r="Q76" s="85"/>
      <c r="R76" s="85"/>
      <c r="S76" s="85"/>
      <c r="T76" s="85"/>
      <c r="U76" s="85"/>
      <c r="V76" s="85"/>
      <c r="W76" s="85"/>
      <c r="X76" s="85"/>
    </row>
    <row r="77" spans="1:32" s="162" customFormat="1" ht="14" customHeight="1" x14ac:dyDescent="0.2">
      <c r="A77" s="85" t="s">
        <v>48</v>
      </c>
      <c r="B77" s="85" t="s">
        <v>959</v>
      </c>
      <c r="C77" s="86"/>
      <c r="D77" s="85"/>
      <c r="E77" s="85"/>
      <c r="F77" s="86"/>
      <c r="G77" s="86" t="str">
        <f>IF(F77="", "",F77)</f>
        <v/>
      </c>
      <c r="H77" s="86" t="str">
        <f>IF(F77="", "",F77)</f>
        <v/>
      </c>
      <c r="I77" s="67" t="str">
        <f t="shared" ref="I77:I144" si="21">IF(F77="", "",F77)</f>
        <v/>
      </c>
      <c r="J77" s="86"/>
      <c r="K77" s="85"/>
      <c r="L77" s="85"/>
      <c r="M77" s="85" t="s">
        <v>54</v>
      </c>
      <c r="N77" s="86" t="s">
        <v>162</v>
      </c>
      <c r="O77" s="85"/>
      <c r="P77" s="85"/>
      <c r="Q77" s="85"/>
      <c r="R77" s="85"/>
      <c r="S77" s="85"/>
      <c r="T77" s="85"/>
      <c r="U77" s="85"/>
      <c r="V77" s="85"/>
      <c r="W77" s="85"/>
      <c r="X77" s="85"/>
      <c r="Y77" s="161"/>
      <c r="Z77" s="161"/>
      <c r="AA77" s="161"/>
      <c r="AB77" s="161"/>
      <c r="AC77" s="161"/>
      <c r="AD77" s="161"/>
      <c r="AE77" s="161"/>
      <c r="AF77" s="161"/>
    </row>
    <row r="78" spans="1:32" ht="14" customHeight="1" x14ac:dyDescent="0.2">
      <c r="A78" s="11" t="s">
        <v>269</v>
      </c>
      <c r="B78" s="68" t="s">
        <v>533</v>
      </c>
      <c r="C78" s="11" t="s">
        <v>534</v>
      </c>
      <c r="D78" s="155" t="s">
        <v>1162</v>
      </c>
      <c r="E78" s="11"/>
      <c r="F78" s="11" t="str">
        <f>D78&amp;" "&amp;E78&amp;"  "&amp;C78</f>
        <v xml:space="preserve">I.2   Nom de famille </v>
      </c>
      <c r="G78" s="11" t="str">
        <f>IF(F78="", "",F78)</f>
        <v xml:space="preserve">I.2   Nom de famille </v>
      </c>
      <c r="H78" s="11" t="str">
        <f>IF(F78="", "",F78)</f>
        <v xml:space="preserve">I.2   Nom de famille </v>
      </c>
      <c r="I78" s="67" t="str">
        <f t="shared" si="21"/>
        <v xml:space="preserve">I.2   Nom de famille </v>
      </c>
      <c r="J78" s="11" t="str">
        <f>IF(F78="", "",F78)</f>
        <v xml:space="preserve">I.2   Nom de famille </v>
      </c>
      <c r="K78" s="11"/>
      <c r="L78" s="11"/>
      <c r="M78" s="11"/>
      <c r="N78" s="11"/>
      <c r="O78" s="11"/>
      <c r="P78" s="11"/>
      <c r="Q78" s="11"/>
      <c r="R78" s="11"/>
      <c r="S78" s="11" t="s">
        <v>8</v>
      </c>
      <c r="U78" s="11"/>
      <c r="V78" s="11" t="s">
        <v>1198</v>
      </c>
      <c r="W78" s="11"/>
      <c r="X78" s="11"/>
      <c r="Y78" s="11"/>
      <c r="Z78" s="11"/>
    </row>
    <row r="79" spans="1:32" ht="14" customHeight="1" x14ac:dyDescent="0.2">
      <c r="A79" s="11" t="s">
        <v>269</v>
      </c>
      <c r="B79" s="68" t="s">
        <v>535</v>
      </c>
      <c r="C79" s="11" t="s">
        <v>536</v>
      </c>
      <c r="D79" s="11" t="s">
        <v>1163</v>
      </c>
      <c r="E79" s="11"/>
      <c r="F79" s="11" t="str">
        <f t="shared" ref="F79:F82" si="22">D79&amp;" "&amp;E79&amp;"  "&amp;C79</f>
        <v xml:space="preserve">I.3   Prénoms (Nom de baptême) </v>
      </c>
      <c r="G79" s="11" t="str">
        <f t="shared" ref="G79:G88" si="23">IF(F79="", "",F79)</f>
        <v xml:space="preserve">I.3   Prénoms (Nom de baptême) </v>
      </c>
      <c r="H79" s="11" t="str">
        <f t="shared" ref="H79:H88" si="24">IF(F79="", "",F79)</f>
        <v xml:space="preserve">I.3   Prénoms (Nom de baptême) </v>
      </c>
      <c r="I79" s="67" t="str">
        <f t="shared" si="21"/>
        <v xml:space="preserve">I.3   Prénoms (Nom de baptême) </v>
      </c>
      <c r="J79" s="11" t="str">
        <f t="shared" ref="J79:J82" si="25">IF(F79="", "",F79)</f>
        <v xml:space="preserve">I.3   Prénoms (Nom de baptême) </v>
      </c>
      <c r="K79" s="11"/>
      <c r="L79" s="11"/>
      <c r="M79" s="11"/>
      <c r="N79" s="11"/>
      <c r="O79" s="11"/>
      <c r="P79" s="11"/>
      <c r="Q79" s="11"/>
      <c r="R79" s="11"/>
      <c r="S79" s="11" t="s">
        <v>8</v>
      </c>
      <c r="T79" s="11"/>
      <c r="U79" s="11"/>
      <c r="V79" s="11" t="s">
        <v>1197</v>
      </c>
      <c r="W79" s="11"/>
      <c r="X79" s="11"/>
      <c r="Y79" s="11"/>
    </row>
    <row r="80" spans="1:32" ht="14" customHeight="1" x14ac:dyDescent="0.2">
      <c r="A80" s="11" t="s">
        <v>269</v>
      </c>
      <c r="B80" s="68" t="s">
        <v>445</v>
      </c>
      <c r="C80" s="11" t="s">
        <v>537</v>
      </c>
      <c r="D80" s="155" t="s">
        <v>1164</v>
      </c>
      <c r="E80" s="11"/>
      <c r="F80" s="11" t="str">
        <f t="shared" si="22"/>
        <v>I.4   Surnom</v>
      </c>
      <c r="G80" s="11" t="str">
        <f t="shared" si="23"/>
        <v>I.4   Surnom</v>
      </c>
      <c r="H80" s="11" t="str">
        <f t="shared" si="24"/>
        <v>I.4   Surnom</v>
      </c>
      <c r="I80" s="67" t="str">
        <f t="shared" si="21"/>
        <v>I.4   Surnom</v>
      </c>
      <c r="J80" s="11" t="str">
        <f t="shared" si="25"/>
        <v>I.4   Surnom</v>
      </c>
      <c r="K80" s="11"/>
      <c r="L80" s="11"/>
      <c r="M80" s="11"/>
      <c r="N80" s="11"/>
      <c r="O80" s="11"/>
      <c r="P80" s="11"/>
      <c r="Q80" s="11"/>
      <c r="R80" s="11"/>
      <c r="S80" s="11" t="s">
        <v>43</v>
      </c>
      <c r="T80" s="11"/>
      <c r="U80" s="11"/>
      <c r="V80" s="11"/>
      <c r="W80" s="11"/>
      <c r="X80" s="11"/>
      <c r="Y80" s="11"/>
    </row>
    <row r="81" spans="1:32" ht="14" customHeight="1" x14ac:dyDescent="0.2">
      <c r="A81" s="11" t="s">
        <v>55</v>
      </c>
      <c r="B81" s="11" t="s">
        <v>400</v>
      </c>
      <c r="C81" s="11" t="s">
        <v>401</v>
      </c>
      <c r="D81" s="11" t="s">
        <v>1165</v>
      </c>
      <c r="E81" s="11"/>
      <c r="F81" s="11" t="str">
        <f t="shared" si="22"/>
        <v xml:space="preserve">I.5   Age </v>
      </c>
      <c r="G81" s="11" t="str">
        <f t="shared" si="23"/>
        <v xml:space="preserve">I.5   Age </v>
      </c>
      <c r="H81" s="11" t="str">
        <f t="shared" si="24"/>
        <v xml:space="preserve">I.5   Age </v>
      </c>
      <c r="I81" s="67" t="str">
        <f t="shared" si="21"/>
        <v xml:space="preserve">I.5   Age </v>
      </c>
      <c r="J81" s="11" t="str">
        <f t="shared" si="25"/>
        <v xml:space="preserve">I.5   Age </v>
      </c>
      <c r="K81" s="11" t="s">
        <v>1199</v>
      </c>
      <c r="L81" s="11"/>
      <c r="M81" s="11"/>
      <c r="N81" s="11" t="s">
        <v>402</v>
      </c>
      <c r="O81" s="11"/>
      <c r="P81" s="11"/>
      <c r="Q81" s="11"/>
      <c r="R81" s="11"/>
      <c r="S81" s="11" t="s">
        <v>8</v>
      </c>
      <c r="T81" s="11"/>
      <c r="U81" s="11"/>
      <c r="V81" s="11" t="s">
        <v>1196</v>
      </c>
      <c r="W81" s="11"/>
      <c r="X81" s="11"/>
      <c r="Y81" s="11"/>
    </row>
    <row r="82" spans="1:32" ht="14" customHeight="1" x14ac:dyDescent="0.2">
      <c r="A82" s="11" t="s">
        <v>403</v>
      </c>
      <c r="B82" s="11" t="s">
        <v>404</v>
      </c>
      <c r="C82" s="11" t="s">
        <v>405</v>
      </c>
      <c r="D82" s="155" t="s">
        <v>1166</v>
      </c>
      <c r="E82" s="11"/>
      <c r="F82" s="11" t="str">
        <f t="shared" si="22"/>
        <v>I.6   Lien de parenté avec le chef de ménage</v>
      </c>
      <c r="G82" s="11" t="str">
        <f t="shared" si="23"/>
        <v>I.6   Lien de parenté avec le chef de ménage</v>
      </c>
      <c r="H82" s="11" t="str">
        <f t="shared" si="24"/>
        <v>I.6   Lien de parenté avec le chef de ménage</v>
      </c>
      <c r="I82" s="67" t="str">
        <f t="shared" si="21"/>
        <v>I.6   Lien de parenté avec le chef de ménage</v>
      </c>
      <c r="J82" s="11" t="str">
        <f t="shared" si="25"/>
        <v>I.6   Lien de parenté avec le chef de ménage</v>
      </c>
      <c r="K82" s="11"/>
      <c r="L82" s="11"/>
      <c r="M82" s="11" t="s">
        <v>90</v>
      </c>
      <c r="N82" s="11"/>
      <c r="O82" s="11"/>
      <c r="P82" s="11"/>
      <c r="Q82" s="11"/>
      <c r="R82" s="11"/>
      <c r="S82" s="11" t="s">
        <v>8</v>
      </c>
      <c r="T82" s="11"/>
      <c r="U82" s="11"/>
      <c r="V82" s="11"/>
      <c r="W82" s="11"/>
      <c r="X82" s="11"/>
      <c r="Y82" s="11"/>
    </row>
    <row r="83" spans="1:32" ht="14" customHeight="1" x14ac:dyDescent="0.2">
      <c r="A83" s="11" t="s">
        <v>408</v>
      </c>
      <c r="B83" s="11" t="s">
        <v>409</v>
      </c>
      <c r="C83" s="11" t="s">
        <v>411</v>
      </c>
      <c r="D83" s="11" t="s">
        <v>1167</v>
      </c>
      <c r="E83" s="11"/>
      <c r="F83" s="11" t="str">
        <f>D83&amp;" "&amp;E83&amp;"  "&amp;C83</f>
        <v>I.7   Quelle est votre situation matrimoniale?</v>
      </c>
      <c r="G83" s="11" t="str">
        <f t="shared" si="23"/>
        <v>I.7   Quelle est votre situation matrimoniale?</v>
      </c>
      <c r="H83" s="11" t="str">
        <f t="shared" si="24"/>
        <v>I.7   Quelle est votre situation matrimoniale?</v>
      </c>
      <c r="I83" s="67" t="str">
        <f t="shared" si="21"/>
        <v>I.7   Quelle est votre situation matrimoniale?</v>
      </c>
      <c r="J83" s="11" t="str">
        <f>IF(F83="", "",F83)</f>
        <v>I.7   Quelle est votre situation matrimoniale?</v>
      </c>
      <c r="K83" s="11" t="s">
        <v>410</v>
      </c>
      <c r="L83" s="11"/>
      <c r="M83" s="11" t="s">
        <v>90</v>
      </c>
      <c r="N83" s="11"/>
      <c r="O83" s="11"/>
      <c r="P83" s="11"/>
      <c r="Q83" s="11"/>
      <c r="R83" s="11"/>
      <c r="S83" s="11" t="s">
        <v>8</v>
      </c>
      <c r="T83" s="11"/>
      <c r="U83" s="11"/>
      <c r="V83" s="11"/>
      <c r="W83" s="11"/>
    </row>
    <row r="84" spans="1:32" s="162" customFormat="1" ht="14" customHeight="1" x14ac:dyDescent="0.2">
      <c r="A84" s="85" t="s">
        <v>85</v>
      </c>
      <c r="B84" s="85" t="s">
        <v>959</v>
      </c>
      <c r="C84" s="86"/>
      <c r="D84" s="85"/>
      <c r="E84" s="85"/>
      <c r="F84" s="86"/>
      <c r="G84" s="86" t="str">
        <f>IF(F84="", "",F84)</f>
        <v/>
      </c>
      <c r="H84" s="86" t="str">
        <f>IF(F84="", "",F84)</f>
        <v/>
      </c>
      <c r="I84" s="67" t="str">
        <f t="shared" si="21"/>
        <v/>
      </c>
      <c r="J84" s="86"/>
      <c r="K84" s="85"/>
      <c r="L84" s="85"/>
      <c r="M84" s="85"/>
      <c r="N84" s="86" t="s">
        <v>162</v>
      </c>
      <c r="O84" s="85"/>
      <c r="P84" s="85"/>
      <c r="Q84" s="85"/>
      <c r="R84" s="85"/>
      <c r="S84" s="85"/>
      <c r="T84" s="85"/>
      <c r="U84" s="85"/>
      <c r="V84" s="85"/>
      <c r="W84" s="85"/>
      <c r="X84" s="85"/>
      <c r="Y84" s="161"/>
      <c r="Z84" s="161"/>
      <c r="AA84" s="161"/>
      <c r="AB84" s="161"/>
      <c r="AC84" s="161"/>
      <c r="AD84" s="161"/>
      <c r="AE84" s="161"/>
      <c r="AF84" s="161"/>
    </row>
    <row r="85" spans="1:32" s="162" customFormat="1" ht="14" customHeight="1" x14ac:dyDescent="0.2">
      <c r="A85" s="85" t="s">
        <v>48</v>
      </c>
      <c r="B85" s="85" t="s">
        <v>1445</v>
      </c>
      <c r="C85" s="86"/>
      <c r="D85" s="85"/>
      <c r="E85" s="85"/>
      <c r="F85" s="86"/>
      <c r="G85" s="86" t="str">
        <f>IF(F85="", "",F85)</f>
        <v/>
      </c>
      <c r="H85" s="86" t="str">
        <f>IF(F85="", "",F85)</f>
        <v/>
      </c>
      <c r="I85" s="67" t="str">
        <f t="shared" si="21"/>
        <v/>
      </c>
      <c r="J85" s="86"/>
      <c r="K85" s="85"/>
      <c r="L85" s="85"/>
      <c r="M85" s="85" t="s">
        <v>54</v>
      </c>
      <c r="N85" s="86" t="s">
        <v>162</v>
      </c>
      <c r="O85" s="85"/>
      <c r="P85" s="85"/>
      <c r="Q85" s="85"/>
      <c r="R85" s="85"/>
      <c r="S85" s="85"/>
      <c r="T85" s="85"/>
      <c r="U85" s="85"/>
      <c r="V85" s="85"/>
      <c r="W85" s="85"/>
      <c r="X85" s="85"/>
      <c r="Y85" s="161"/>
      <c r="Z85" s="161"/>
      <c r="AA85" s="161"/>
      <c r="AB85" s="161"/>
      <c r="AC85" s="161"/>
      <c r="AD85" s="161"/>
      <c r="AE85" s="161"/>
      <c r="AF85" s="161"/>
    </row>
    <row r="86" spans="1:32" ht="14" customHeight="1" x14ac:dyDescent="0.2">
      <c r="A86" s="155" t="s">
        <v>44</v>
      </c>
      <c r="B86" s="11" t="s">
        <v>406</v>
      </c>
      <c r="C86" s="11" t="s">
        <v>407</v>
      </c>
      <c r="D86" s="11" t="s">
        <v>1168</v>
      </c>
      <c r="E86" s="11"/>
      <c r="F86" s="11" t="str">
        <f>D86&amp;" "&amp;E86&amp;"  "&amp;C86</f>
        <v>I.8   Quel est le rang de la femme?</v>
      </c>
      <c r="G86" s="11" t="str">
        <f t="shared" si="23"/>
        <v>I.8   Quel est le rang de la femme?</v>
      </c>
      <c r="H86" s="11" t="str">
        <f t="shared" si="24"/>
        <v>I.8   Quel est le rang de la femme?</v>
      </c>
      <c r="I86" s="67" t="str">
        <f t="shared" si="21"/>
        <v>I.8   Quel est le rang de la femme?</v>
      </c>
      <c r="J86" s="11" t="str">
        <f>IF(F86="", "",F86)</f>
        <v>I.8   Quel est le rang de la femme?</v>
      </c>
      <c r="K86" s="11" t="s">
        <v>415</v>
      </c>
      <c r="L86" s="11"/>
      <c r="M86" s="11"/>
      <c r="N86" s="11" t="s">
        <v>416</v>
      </c>
      <c r="O86" s="11"/>
      <c r="P86" s="11" t="s">
        <v>1224</v>
      </c>
      <c r="Q86" s="11"/>
      <c r="R86" s="11"/>
      <c r="S86" s="11" t="s">
        <v>8</v>
      </c>
      <c r="T86" s="11"/>
      <c r="U86" s="11"/>
      <c r="V86" s="11"/>
      <c r="W86" s="11"/>
    </row>
    <row r="87" spans="1:32" s="220" customFormat="1" ht="14" customHeight="1" x14ac:dyDescent="0.2">
      <c r="A87" s="220" t="s">
        <v>269</v>
      </c>
      <c r="B87" s="220" t="s">
        <v>1446</v>
      </c>
      <c r="C87" s="221" t="s">
        <v>1447</v>
      </c>
      <c r="D87" s="220" t="s">
        <v>1522</v>
      </c>
      <c r="F87" s="221" t="str">
        <f>D87&amp;" "&amp;E87&amp;"  "&amp;C87</f>
        <v>I.8a   Autre relation à spécifer comme lien de parenté avec le chef de ménage</v>
      </c>
      <c r="G87" s="221" t="str">
        <f t="shared" si="23"/>
        <v>I.8a   Autre relation à spécifer comme lien de parenté avec le chef de ménage</v>
      </c>
      <c r="H87" s="221" t="str">
        <f t="shared" si="24"/>
        <v>I.8a   Autre relation à spécifer comme lien de parenté avec le chef de ménage</v>
      </c>
      <c r="I87" s="221" t="str">
        <f t="shared" si="21"/>
        <v>I.8a   Autre relation à spécifer comme lien de parenté avec le chef de ménage</v>
      </c>
      <c r="J87" s="220" t="str">
        <f>IF(F87="", "",F87)</f>
        <v>I.8a   Autre relation à spécifer comme lien de parenté avec le chef de ménage</v>
      </c>
      <c r="M87" s="220" t="s">
        <v>90</v>
      </c>
      <c r="P87" s="220" t="s">
        <v>1523</v>
      </c>
      <c r="S87" s="220" t="s">
        <v>8</v>
      </c>
    </row>
    <row r="88" spans="1:32" ht="14" customHeight="1" x14ac:dyDescent="0.2">
      <c r="A88" s="11" t="s">
        <v>412</v>
      </c>
      <c r="B88" s="11" t="s">
        <v>413</v>
      </c>
      <c r="C88" s="11" t="s">
        <v>1135</v>
      </c>
      <c r="D88" s="11" t="s">
        <v>1169</v>
      </c>
      <c r="E88" s="11"/>
      <c r="F88" s="11" t="str">
        <f>D88&amp;" "&amp;E88&amp;"  "&amp;C88</f>
        <v>I.9   Quelle est la classe la plus élevée que vous avez achevée avec succès ?</v>
      </c>
      <c r="G88" s="11" t="str">
        <f t="shared" si="23"/>
        <v>I.9   Quelle est la classe la plus élevée que vous avez achevée avec succès ?</v>
      </c>
      <c r="H88" s="11" t="str">
        <f t="shared" si="24"/>
        <v>I.9   Quelle est la classe la plus élevée que vous avez achevée avec succès ?</v>
      </c>
      <c r="I88" s="67" t="str">
        <f t="shared" si="21"/>
        <v>I.9   Quelle est la classe la plus élevée que vous avez achevée avec succès ?</v>
      </c>
      <c r="J88" s="11" t="str">
        <f>IF(F88="", "",F88)</f>
        <v>I.9   Quelle est la classe la plus élevée que vous avez achevée avec succès ?</v>
      </c>
      <c r="K88" s="11" t="s">
        <v>414</v>
      </c>
      <c r="L88" s="11"/>
      <c r="M88" s="11" t="s">
        <v>90</v>
      </c>
      <c r="N88" s="11"/>
      <c r="O88" s="11"/>
      <c r="P88" s="11"/>
      <c r="Q88" s="11"/>
      <c r="R88" s="11"/>
      <c r="S88" s="11" t="s">
        <v>8</v>
      </c>
      <c r="T88" s="11"/>
      <c r="U88" s="11"/>
      <c r="V88" s="11"/>
      <c r="W88" s="11"/>
    </row>
    <row r="89" spans="1:32" s="162" customFormat="1" ht="14" customHeight="1" x14ac:dyDescent="0.2">
      <c r="A89" s="85" t="s">
        <v>85</v>
      </c>
      <c r="B89" s="85" t="s">
        <v>1445</v>
      </c>
      <c r="C89" s="86"/>
      <c r="D89" s="85"/>
      <c r="E89" s="85"/>
      <c r="F89" s="86"/>
      <c r="G89" s="86" t="str">
        <f>IF(F89="", "",F89)</f>
        <v/>
      </c>
      <c r="H89" s="86" t="str">
        <f>IF(F89="", "",F89)</f>
        <v/>
      </c>
      <c r="I89" s="67" t="str">
        <f t="shared" si="21"/>
        <v/>
      </c>
      <c r="J89" s="86"/>
      <c r="K89" s="85"/>
      <c r="L89" s="85"/>
      <c r="M89" s="85"/>
      <c r="N89" s="86" t="s">
        <v>162</v>
      </c>
      <c r="O89" s="85"/>
      <c r="P89" s="85"/>
      <c r="Q89" s="85"/>
      <c r="R89" s="85"/>
      <c r="S89" s="85"/>
      <c r="T89" s="85"/>
      <c r="U89" s="85"/>
      <c r="V89" s="85"/>
      <c r="W89" s="85"/>
      <c r="X89" s="85"/>
      <c r="Y89" s="161"/>
      <c r="Z89" s="161"/>
      <c r="AA89" s="161"/>
      <c r="AB89" s="161"/>
      <c r="AC89" s="161"/>
      <c r="AD89" s="161"/>
      <c r="AE89" s="161"/>
      <c r="AF89" s="161"/>
    </row>
    <row r="90" spans="1:32" s="162" customFormat="1" ht="14" customHeight="1" x14ac:dyDescent="0.2">
      <c r="A90" s="85"/>
      <c r="B90" s="85"/>
      <c r="C90" s="86"/>
      <c r="D90" s="85"/>
      <c r="E90" s="85"/>
      <c r="F90" s="86"/>
      <c r="G90" s="86"/>
      <c r="H90" s="86"/>
      <c r="I90" s="67"/>
      <c r="J90" s="86"/>
      <c r="K90" s="85"/>
      <c r="L90" s="85"/>
      <c r="M90" s="85"/>
      <c r="N90" s="86"/>
      <c r="O90" s="85"/>
      <c r="P90" s="85"/>
      <c r="Q90" s="85"/>
      <c r="R90" s="85"/>
      <c r="S90" s="85"/>
      <c r="T90" s="85"/>
      <c r="U90" s="85"/>
      <c r="V90" s="85"/>
      <c r="W90" s="85"/>
      <c r="X90" s="85"/>
      <c r="Y90" s="161"/>
      <c r="Z90" s="161"/>
      <c r="AA90" s="161"/>
      <c r="AB90" s="161"/>
      <c r="AC90" s="161"/>
      <c r="AD90" s="161"/>
      <c r="AE90" s="161"/>
      <c r="AF90" s="161"/>
    </row>
    <row r="91" spans="1:32" s="218" customFormat="1" ht="14" customHeight="1" x14ac:dyDescent="0.2">
      <c r="A91" s="217" t="s">
        <v>48</v>
      </c>
      <c r="B91" s="217" t="s">
        <v>1651</v>
      </c>
      <c r="C91" s="217"/>
      <c r="D91" s="217"/>
      <c r="E91" s="217"/>
      <c r="F91" s="217"/>
      <c r="G91" s="217"/>
      <c r="H91" s="217"/>
      <c r="I91" s="152" t="str">
        <f t="shared" ref="I91" si="26">IF(F91="", "",F91)</f>
        <v/>
      </c>
      <c r="J91" s="217"/>
      <c r="K91" s="217"/>
      <c r="L91" s="217"/>
      <c r="M91" s="217" t="s">
        <v>54</v>
      </c>
      <c r="N91" s="217"/>
      <c r="O91" s="217"/>
      <c r="P91" s="90" t="s">
        <v>1530</v>
      </c>
      <c r="Q91" s="217"/>
      <c r="R91" s="217"/>
      <c r="S91" s="217"/>
      <c r="T91" s="217"/>
      <c r="U91" s="217"/>
      <c r="V91" s="217"/>
      <c r="W91" s="217"/>
      <c r="X91" s="217"/>
      <c r="Y91" s="217"/>
    </row>
    <row r="92" spans="1:32" s="211" customFormat="1" ht="14" customHeight="1" x14ac:dyDescent="0.2">
      <c r="A92" s="90" t="s">
        <v>3</v>
      </c>
      <c r="B92" s="217" t="s">
        <v>1639</v>
      </c>
      <c r="C92" s="219" t="s">
        <v>1638</v>
      </c>
      <c r="D92" s="217" t="s">
        <v>1637</v>
      </c>
      <c r="E92" s="217"/>
      <c r="F92" s="217" t="str">
        <f>D92&amp;" "&amp;E92&amp;"  "&amp;C92</f>
        <v>I.10   Avez-vous déja fait une enquete vous-meme sur votre ménage, vos AGRs, etc au cours des deux derniers semaines avec Sahel Consulting?</v>
      </c>
      <c r="G92" s="219" t="str">
        <f>F92</f>
        <v>I.10   Avez-vous déja fait une enquete vous-meme sur votre ménage, vos AGRs, etc au cours des deux derniers semaines avec Sahel Consulting?</v>
      </c>
      <c r="H92" s="219" t="str">
        <f>F92</f>
        <v>I.10   Avez-vous déja fait une enquete vous-meme sur votre ménage, vos AGRs, etc au cours des deux derniers semaines avec Sahel Consulting?</v>
      </c>
      <c r="I92" s="219" t="str">
        <f>F92</f>
        <v>I.10   Avez-vous déja fait une enquete vous-meme sur votre ménage, vos AGRs, etc au cours des deux derniers semaines avec Sahel Consulting?</v>
      </c>
      <c r="J92" s="219" t="str">
        <f>F92</f>
        <v>I.10   Avez-vous déja fait une enquete vous-meme sur votre ménage, vos AGRs, etc au cours des deux derniers semaines avec Sahel Consulting?</v>
      </c>
      <c r="K92" s="217"/>
      <c r="L92" s="217"/>
      <c r="M92" s="217"/>
      <c r="N92" s="219"/>
      <c r="O92" s="217"/>
      <c r="P92" s="217"/>
      <c r="Q92" s="217"/>
      <c r="R92" s="217"/>
      <c r="S92" s="217"/>
      <c r="T92" s="217"/>
      <c r="U92" s="217"/>
      <c r="V92" s="217"/>
      <c r="W92" s="217"/>
      <c r="X92" s="217"/>
    </row>
    <row r="93" spans="1:32" s="218" customFormat="1" ht="14" customHeight="1" x14ac:dyDescent="0.2">
      <c r="A93" s="217" t="s">
        <v>85</v>
      </c>
      <c r="B93" s="217" t="s">
        <v>1651</v>
      </c>
      <c r="C93" s="217"/>
      <c r="D93" s="217"/>
      <c r="E93" s="217"/>
      <c r="F93" s="217"/>
      <c r="G93" s="217"/>
      <c r="H93" s="217"/>
      <c r="I93" s="152" t="str">
        <f t="shared" ref="I93" si="27">IF(F93="", "",F93)</f>
        <v/>
      </c>
      <c r="J93" s="217"/>
      <c r="K93" s="217"/>
      <c r="L93" s="217"/>
      <c r="M93" s="217"/>
      <c r="N93" s="217"/>
      <c r="O93" s="217"/>
      <c r="P93" s="217"/>
      <c r="Q93" s="217"/>
      <c r="R93" s="217"/>
      <c r="S93" s="217"/>
      <c r="T93" s="217"/>
      <c r="U93" s="217"/>
      <c r="V93" s="217"/>
      <c r="W93" s="217"/>
      <c r="X93" s="217"/>
      <c r="Y93" s="217"/>
    </row>
    <row r="94" spans="1:32" s="153" customFormat="1" ht="14" customHeight="1" x14ac:dyDescent="0.2">
      <c r="A94" s="85" t="s">
        <v>48</v>
      </c>
      <c r="B94" s="85" t="s">
        <v>604</v>
      </c>
      <c r="C94" s="85"/>
      <c r="D94" s="85"/>
      <c r="E94" s="85"/>
      <c r="F94" s="85"/>
      <c r="G94" s="85"/>
      <c r="H94" s="85"/>
      <c r="I94" s="67" t="str">
        <f t="shared" si="21"/>
        <v/>
      </c>
      <c r="J94" s="85"/>
      <c r="K94" s="85"/>
      <c r="L94" s="85"/>
      <c r="M94" s="85" t="s">
        <v>54</v>
      </c>
      <c r="N94" s="85"/>
      <c r="O94" s="85"/>
      <c r="P94" s="90" t="s">
        <v>1640</v>
      </c>
      <c r="Q94" s="85"/>
      <c r="R94" s="85"/>
      <c r="S94" s="85"/>
      <c r="T94" s="85"/>
      <c r="U94" s="85"/>
      <c r="V94" s="85"/>
      <c r="W94" s="85"/>
      <c r="X94" s="85"/>
      <c r="Y94" s="85"/>
    </row>
    <row r="95" spans="1:32" ht="14" customHeight="1" x14ac:dyDescent="0.2">
      <c r="A95" s="11" t="s">
        <v>2</v>
      </c>
      <c r="B95" s="91" t="s">
        <v>606</v>
      </c>
      <c r="C95" s="11" t="s">
        <v>605</v>
      </c>
      <c r="D95" s="11"/>
      <c r="E95" s="11"/>
      <c r="F95" s="11" t="str">
        <f>D95&amp;" "&amp;E95&amp;"  "&amp;C95</f>
        <v xml:space="preserve">   Pour commencer, je voudrais savoir comment vous allez ces jours-ci.</v>
      </c>
      <c r="G95" s="11" t="str">
        <f t="shared" ref="G95" si="28">IF(F95="", "",F95)</f>
        <v xml:space="preserve">   Pour commencer, je voudrais savoir comment vous allez ces jours-ci.</v>
      </c>
      <c r="H95" s="11" t="str">
        <f t="shared" ref="H95" si="29">IF(F95="", "",F95)</f>
        <v xml:space="preserve">   Pour commencer, je voudrais savoir comment vous allez ces jours-ci.</v>
      </c>
      <c r="I95" s="67" t="str">
        <f t="shared" si="21"/>
        <v xml:space="preserve">   Pour commencer, je voudrais savoir comment vous allez ces jours-ci.</v>
      </c>
      <c r="J95" s="11" t="str">
        <f>IF(F95="", "",F95)</f>
        <v xml:space="preserve">   Pour commencer, je voudrais savoir comment vous allez ces jours-ci.</v>
      </c>
      <c r="K95" s="11"/>
      <c r="L95" s="11"/>
      <c r="M95" s="11"/>
      <c r="N95" s="11"/>
      <c r="O95" s="11"/>
      <c r="Q95" s="11"/>
      <c r="R95" s="11"/>
      <c r="S95" s="11"/>
      <c r="T95" s="11"/>
      <c r="U95" s="11"/>
      <c r="V95" s="11"/>
      <c r="W95" s="11"/>
      <c r="X95" s="11"/>
      <c r="Y95" s="11"/>
    </row>
    <row r="96" spans="1:32" ht="14" customHeight="1" x14ac:dyDescent="0.2">
      <c r="A96" s="11" t="s">
        <v>264</v>
      </c>
      <c r="B96" s="11" t="s">
        <v>265</v>
      </c>
      <c r="C96" s="92" t="s">
        <v>266</v>
      </c>
      <c r="D96" s="11" t="s">
        <v>267</v>
      </c>
      <c r="E96" s="11"/>
      <c r="F96" s="11" t="str">
        <f t="shared" ref="F96" si="30">D96&amp;" "&amp;E96&amp;"  "&amp;C96</f>
        <v>H.1    En général, diriez-vous que &lt;b&gt; votre santé physique &lt;/b&gt; est excellente, très bonne, bonne, passable ou mauvaise ?</v>
      </c>
      <c r="G96" s="11" t="str">
        <f t="shared" ref="G96" si="31">IF(F96="", "",F96)</f>
        <v>H.1    En général, diriez-vous que &lt;b&gt; votre santé physique &lt;/b&gt; est excellente, très bonne, bonne, passable ou mauvaise ?</v>
      </c>
      <c r="H96" s="11" t="str">
        <f t="shared" ref="H96" si="32">IF(F96="", "",F96)</f>
        <v>H.1    En général, diriez-vous que &lt;b&gt; votre santé physique &lt;/b&gt; est excellente, très bonne, bonne, passable ou mauvaise ?</v>
      </c>
      <c r="I96" s="67" t="str">
        <f t="shared" si="21"/>
        <v>H.1    En général, diriez-vous que &lt;b&gt; votre santé physique &lt;/b&gt; est excellente, très bonne, bonne, passable ou mauvaise ?</v>
      </c>
      <c r="J96" s="11" t="str">
        <f t="shared" ref="J96" si="33">IF(F96="", "",F96)</f>
        <v>H.1    En général, diriez-vous que &lt;b&gt; votre santé physique &lt;/b&gt; est excellente, très bonne, bonne, passable ou mauvaise ?</v>
      </c>
      <c r="K96" s="11"/>
      <c r="L96" s="11"/>
      <c r="M96" s="11"/>
      <c r="N96" s="11"/>
      <c r="O96" s="11"/>
      <c r="P96" s="11"/>
      <c r="Q96" s="11"/>
      <c r="R96" s="11"/>
      <c r="S96" s="11" t="s">
        <v>8</v>
      </c>
      <c r="T96" s="11"/>
      <c r="U96" s="11"/>
      <c r="V96" s="11"/>
      <c r="W96" s="11"/>
      <c r="X96" s="11"/>
      <c r="Y96" s="11"/>
    </row>
    <row r="97" spans="1:25" s="153" customFormat="1" ht="14" customHeight="1" x14ac:dyDescent="0.2">
      <c r="A97" s="85" t="s">
        <v>85</v>
      </c>
      <c r="B97" s="85" t="s">
        <v>604</v>
      </c>
      <c r="C97" s="85"/>
      <c r="D97" s="85"/>
      <c r="E97" s="85"/>
      <c r="F97" s="85"/>
      <c r="G97" s="85"/>
      <c r="H97" s="85"/>
      <c r="I97" s="67" t="str">
        <f t="shared" si="21"/>
        <v/>
      </c>
      <c r="J97" s="85"/>
      <c r="K97" s="85"/>
      <c r="L97" s="85"/>
      <c r="M97" s="85"/>
      <c r="N97" s="85"/>
      <c r="O97" s="85"/>
      <c r="P97" s="85"/>
      <c r="Q97" s="85"/>
      <c r="R97" s="85"/>
      <c r="S97" s="85"/>
      <c r="T97" s="85"/>
      <c r="U97" s="85"/>
      <c r="V97" s="85"/>
      <c r="W97" s="85"/>
      <c r="X97" s="85"/>
      <c r="Y97" s="85"/>
    </row>
    <row r="98" spans="1:25" s="163" customFormat="1" ht="14" customHeight="1" x14ac:dyDescent="0.2">
      <c r="A98" s="128" t="s">
        <v>48</v>
      </c>
      <c r="B98" s="128" t="s">
        <v>49</v>
      </c>
      <c r="C98" s="128"/>
      <c r="D98" s="128"/>
      <c r="E98" s="128"/>
      <c r="F98" s="128" t="s">
        <v>1434</v>
      </c>
      <c r="G98" s="128" t="str">
        <f t="shared" ref="G98:G100" si="34">IF(F98="", "",F98)</f>
        <v>SECTION 3A: AGR NON AGRICOLES DE LA REPONDANTE</v>
      </c>
      <c r="H98" s="128"/>
      <c r="I98" s="67" t="str">
        <f t="shared" si="21"/>
        <v>SECTION 3A: AGR NON AGRICOLES DE LA REPONDANTE</v>
      </c>
      <c r="J98" s="128" t="str">
        <f t="shared" ref="J98:J100" si="35">IF(F98="", "",F98)</f>
        <v>SECTION 3A: AGR NON AGRICOLES DE LA REPONDANTE</v>
      </c>
      <c r="K98" s="128"/>
      <c r="L98" s="128"/>
      <c r="M98" s="128"/>
      <c r="N98" s="128"/>
      <c r="O98" s="128"/>
      <c r="P98" s="90" t="s">
        <v>1640</v>
      </c>
      <c r="Q98" s="128"/>
      <c r="R98" s="140"/>
      <c r="S98" s="128"/>
      <c r="T98" s="128"/>
      <c r="U98" s="128"/>
      <c r="V98" s="128"/>
      <c r="W98" s="128"/>
      <c r="X98" s="140"/>
    </row>
    <row r="99" spans="1:25" ht="14" customHeight="1" x14ac:dyDescent="0.2">
      <c r="A99" s="11" t="s">
        <v>50</v>
      </c>
      <c r="B99" s="11" t="s">
        <v>51</v>
      </c>
      <c r="C99" s="11"/>
      <c r="D99" s="11"/>
      <c r="E99" s="11"/>
      <c r="F99" s="11"/>
      <c r="G99" s="11" t="str">
        <f t="shared" si="34"/>
        <v/>
      </c>
      <c r="H99" s="11"/>
      <c r="I99" s="67" t="str">
        <f t="shared" si="21"/>
        <v/>
      </c>
      <c r="J99" s="11" t="str">
        <f t="shared" si="35"/>
        <v/>
      </c>
      <c r="K99" s="11"/>
      <c r="L99" s="11"/>
      <c r="M99" s="11"/>
      <c r="N99" s="11"/>
      <c r="O99" s="11"/>
      <c r="P99" s="11"/>
      <c r="Q99" s="11"/>
      <c r="R99" s="11"/>
      <c r="S99" s="11"/>
      <c r="T99" s="11"/>
      <c r="U99" s="11"/>
      <c r="V99" s="11" t="s">
        <v>52</v>
      </c>
      <c r="W99" s="11"/>
      <c r="X99" s="11"/>
    </row>
    <row r="100" spans="1:25" ht="14" customHeight="1" x14ac:dyDescent="0.2">
      <c r="A100" s="11" t="s">
        <v>2</v>
      </c>
      <c r="B100" s="11"/>
      <c r="C100" s="11"/>
      <c r="D100" s="11"/>
      <c r="E100" s="11"/>
      <c r="F100" s="73" t="s">
        <v>1434</v>
      </c>
      <c r="G100" s="11" t="str">
        <f t="shared" si="34"/>
        <v>SECTION 3A: AGR NON AGRICOLES DE LA REPONDANTE</v>
      </c>
      <c r="H100" s="11"/>
      <c r="I100" s="67" t="str">
        <f t="shared" si="21"/>
        <v>SECTION 3A: AGR NON AGRICOLES DE LA REPONDANTE</v>
      </c>
      <c r="J100" s="11" t="str">
        <f t="shared" si="35"/>
        <v>SECTION 3A: AGR NON AGRICOLES DE LA REPONDANTE</v>
      </c>
      <c r="K100" s="11"/>
      <c r="L100" s="11"/>
      <c r="M100" s="11"/>
      <c r="N100" s="11"/>
      <c r="O100" s="11"/>
      <c r="P100" s="73"/>
      <c r="Q100" s="73"/>
      <c r="R100" s="11"/>
      <c r="S100" s="11" t="s">
        <v>43</v>
      </c>
      <c r="T100" s="11"/>
      <c r="U100" s="11"/>
      <c r="V100" s="11"/>
      <c r="W100" s="11"/>
      <c r="X100" s="11"/>
    </row>
    <row r="101" spans="1:25" s="153" customFormat="1" ht="14" customHeight="1" x14ac:dyDescent="0.2">
      <c r="A101" s="85" t="s">
        <v>48</v>
      </c>
      <c r="B101" s="85" t="s">
        <v>53</v>
      </c>
      <c r="C101" s="85"/>
      <c r="D101" s="85"/>
      <c r="E101" s="85"/>
      <c r="F101" s="85"/>
      <c r="G101" s="85"/>
      <c r="H101" s="85"/>
      <c r="I101" s="67" t="str">
        <f t="shared" si="21"/>
        <v/>
      </c>
      <c r="J101" s="85"/>
      <c r="K101" s="85"/>
      <c r="L101" s="85"/>
      <c r="M101" s="85" t="s">
        <v>54</v>
      </c>
      <c r="N101" s="85"/>
      <c r="O101" s="85"/>
      <c r="P101" s="73"/>
      <c r="Q101" s="73"/>
      <c r="R101" s="85"/>
      <c r="S101" s="85"/>
      <c r="T101" s="85"/>
      <c r="U101" s="85"/>
      <c r="V101" s="85"/>
      <c r="W101" s="85"/>
      <c r="X101" s="85"/>
    </row>
    <row r="102" spans="1:25" s="11" customFormat="1" ht="14" customHeight="1" x14ac:dyDescent="0.2">
      <c r="A102" s="11" t="s">
        <v>2</v>
      </c>
      <c r="C102" s="11" t="s">
        <v>1493</v>
      </c>
      <c r="F102" s="11" t="str">
        <f t="shared" ref="F102" si="36">D102&amp;" "&amp;E102&amp;"  "&amp;C102</f>
        <v xml:space="preserve">   Nous allons parler maintenant de : &lt;br&gt; &lt;br&gt;
-	 toutes les activités génératrices de revenue non-agricoles &lt;br&gt; &lt;br&gt;
-	géré par vous &lt;br&gt; &lt;br&gt;
-	soit avec les membres du ménage, soit avec des personnes extérieures au ménage &lt;br&gt; &lt;br&gt;
-	au cours des 12 derniers mois &lt;br&gt; &lt;br&gt;
-	même si elles ne sont plus actives ou que vous ne la faites pas en ce moment. &lt;br&gt; &lt;br&gt;</v>
      </c>
      <c r="G102" s="11" t="str">
        <f>IF(F102="", "",F102)</f>
        <v xml:space="preserve">   Nous allons parler maintenant de : &lt;br&gt; &lt;br&gt;
-	 toutes les activités génératrices de revenue non-agricoles &lt;br&gt; &lt;br&gt;
-	géré par vous &lt;br&gt; &lt;br&gt;
-	soit avec les membres du ménage, soit avec des personnes extérieures au ménage &lt;br&gt; &lt;br&gt;
-	au cours des 12 derniers mois &lt;br&gt; &lt;br&gt;
-	même si elles ne sont plus actives ou que vous ne la faites pas en ce moment. &lt;br&gt; &lt;br&gt;</v>
      </c>
      <c r="H102" s="11" t="str">
        <f t="shared" ref="H102" si="37">IF(F102="", "",F102)</f>
        <v xml:space="preserve">   Nous allons parler maintenant de : &lt;br&gt; &lt;br&gt;
-	 toutes les activités génératrices de revenue non-agricoles &lt;br&gt; &lt;br&gt;
-	géré par vous &lt;br&gt; &lt;br&gt;
-	soit avec les membres du ménage, soit avec des personnes extérieures au ménage &lt;br&gt; &lt;br&gt;
-	au cours des 12 derniers mois &lt;br&gt; &lt;br&gt;
-	même si elles ne sont plus actives ou que vous ne la faites pas en ce moment. &lt;br&gt; &lt;br&gt;</v>
      </c>
      <c r="I102" s="67" t="str">
        <f t="shared" si="21"/>
        <v xml:space="preserve">   Nous allons parler maintenant de : &lt;br&gt; &lt;br&gt;
-	 toutes les activités génératrices de revenue non-agricoles &lt;br&gt; &lt;br&gt;
-	géré par vous &lt;br&gt; &lt;br&gt;
-	soit avec les membres du ménage, soit avec des personnes extérieures au ménage &lt;br&gt; &lt;br&gt;
-	au cours des 12 derniers mois &lt;br&gt; &lt;br&gt;
-	même si elles ne sont plus actives ou que vous ne la faites pas en ce moment. &lt;br&gt; &lt;br&gt;</v>
      </c>
      <c r="J102" s="11" t="str">
        <f t="shared" ref="J102" si="38">IF(F102="", "",F102)</f>
        <v xml:space="preserve">   Nous allons parler maintenant de : &lt;br&gt; &lt;br&gt;
-	 toutes les activités génératrices de revenue non-agricoles &lt;br&gt; &lt;br&gt;
-	géré par vous &lt;br&gt; &lt;br&gt;
-	soit avec les membres du ménage, soit avec des personnes extérieures au ménage &lt;br&gt; &lt;br&gt;
-	au cours des 12 derniers mois &lt;br&gt; &lt;br&gt;
-	même si elles ne sont plus actives ou que vous ne la faites pas en ce moment. &lt;br&gt; &lt;br&gt;</v>
      </c>
      <c r="O102" s="73"/>
      <c r="R102" s="11" t="s">
        <v>43</v>
      </c>
    </row>
    <row r="103" spans="1:25" s="11" customFormat="1" ht="14" customHeight="1" x14ac:dyDescent="0.2">
      <c r="A103" s="11" t="s">
        <v>55</v>
      </c>
      <c r="B103" s="11" t="s">
        <v>56</v>
      </c>
      <c r="C103" s="67" t="s">
        <v>1642</v>
      </c>
      <c r="D103" s="11" t="s">
        <v>1170</v>
      </c>
      <c r="F103" s="11" t="str">
        <f>D103&amp;" "&amp;E103&amp;"  "&amp;C103</f>
        <v xml:space="preserve">A.1   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v>
      </c>
      <c r="G103" s="11" t="str">
        <f>IF(F103="", "",F103)</f>
        <v xml:space="preserve">A.1   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v>
      </c>
      <c r="H103" s="11" t="str">
        <f>IF(F103="", "",F103)</f>
        <v xml:space="preserve">A.1   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v>
      </c>
      <c r="I103" s="67" t="str">
        <f t="shared" si="21"/>
        <v xml:space="preserve">A.1   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v>
      </c>
      <c r="J103" s="11" t="str">
        <f t="shared" ref="J103:J106" si="39">IF(F103="", "",F103)</f>
        <v xml:space="preserve">A.1   Au cours des &lt;b&gt; 12 derniers mois &lt;/b&gt; , vous ou un membre du ménage a-t-il &lt;b&gt;  transformé des produits agricoles &lt;/b&gt; ou de la viande pour les revendre (comme transformer de la farine pour faire des beignets; griller de la viande de boeuf, de mouton, ou du poulet; gérer un restaurant; fabriquer des jus de fruits -gingembre, bissap- pour vendre; vendre de l'eau glacée/de la glace, fabriquer de la bière de maïs ou de mil, boulangerie etc.) ? &lt;br&gt; &lt;br&gt;
&lt;b&gt; Combien de ces activités ? &lt;/b&gt; </v>
      </c>
      <c r="M103" s="11" t="s">
        <v>57</v>
      </c>
      <c r="S103" s="11" t="s">
        <v>8</v>
      </c>
    </row>
    <row r="104" spans="1:25" s="11" customFormat="1" ht="14" customHeight="1" x14ac:dyDescent="0.2">
      <c r="A104" s="11" t="s">
        <v>55</v>
      </c>
      <c r="B104" s="11" t="s">
        <v>607</v>
      </c>
      <c r="C104" s="67" t="s">
        <v>1643</v>
      </c>
      <c r="D104" s="11" t="s">
        <v>1171</v>
      </c>
      <c r="F104" s="11" t="str">
        <f t="shared" ref="F104:F106" si="40">D104&amp;" "&amp;E104&amp;"  "&amp;C104</f>
        <v xml:space="preserve">A.2   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v>
      </c>
      <c r="G104" s="11" t="str">
        <f t="shared" ref="G104:G106" si="41">IF(F104="", "",F104)</f>
        <v xml:space="preserve">A.2   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v>
      </c>
      <c r="H104" s="11" t="str">
        <f t="shared" ref="H104:H106" si="42">IF(F104="", "",F104)</f>
        <v xml:space="preserve">A.2   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v>
      </c>
      <c r="I104" s="67" t="str">
        <f t="shared" si="21"/>
        <v xml:space="preserve">A.2   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v>
      </c>
      <c r="J104" s="11" t="str">
        <f t="shared" si="39"/>
        <v xml:space="preserve">A.2   Au cours des &lt;b&gt; 12 derniers mois &lt;/b&gt;,  vous ou un membre du ménage a-t-il possédé/exercé, à domicile ou ailleurs, une &lt;b&gt;activité de commerce &lt;/b&gt; (boutique, tablier, vente de matériaux de construction, achat-vente de céréales, de cartes téléphonique, de cigarettes ou de mélange au bord de la route, etc.)?&lt;br&gt; &lt;br&gt;
&lt;b&gt; Combien de ces activités ? &lt;/b&gt; </v>
      </c>
      <c r="M104" s="11" t="s">
        <v>57</v>
      </c>
      <c r="S104" s="11" t="s">
        <v>8</v>
      </c>
    </row>
    <row r="105" spans="1:25" s="11" customFormat="1" ht="14" customHeight="1" x14ac:dyDescent="0.2">
      <c r="A105" s="11" t="s">
        <v>55</v>
      </c>
      <c r="B105" s="11" t="s">
        <v>58</v>
      </c>
      <c r="C105" s="67" t="s">
        <v>1644</v>
      </c>
      <c r="D105" s="11" t="s">
        <v>1172</v>
      </c>
      <c r="F105" s="11" t="str">
        <f t="shared" si="40"/>
        <v xml:space="preserve">A.3   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v>
      </c>
      <c r="G105" s="11" t="str">
        <f t="shared" si="41"/>
        <v xml:space="preserve">A.3   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v>
      </c>
      <c r="H105" s="11" t="str">
        <f t="shared" si="42"/>
        <v xml:space="preserve">A.3   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v>
      </c>
      <c r="I105" s="67" t="str">
        <f t="shared" si="21"/>
        <v xml:space="preserve">A.3   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v>
      </c>
      <c r="J105" s="11" t="str">
        <f t="shared" si="39"/>
        <v xml:space="preserve">A.3   Au cours des &lt;b&gt;12 derniers mois&lt;/b&gt;, vous ou un membre du ménage a-t-il possédé/exercé une &lt;b&gt; quelconque activité non agricole &lt;/b&gt;, même s'il s'agit d'une petite activité s'exerçant à domicile ou dans la rue (exemple : fabrication et la vente d'objets d'artisanat, de tapis, de bijoux, tressage de nattes, etc.), tressage de cheveux, salon de coiffure, etc. ?&lt;br&gt; &lt;br&gt;
&lt;b&gt; Combien de ces activités ? &lt;/b&gt; </v>
      </c>
      <c r="M105" s="11" t="s">
        <v>57</v>
      </c>
      <c r="S105" s="11" t="s">
        <v>8</v>
      </c>
    </row>
    <row r="106" spans="1:25" s="11" customFormat="1" ht="14" customHeight="1" x14ac:dyDescent="0.2">
      <c r="A106" s="11" t="s">
        <v>55</v>
      </c>
      <c r="B106" s="11" t="s">
        <v>59</v>
      </c>
      <c r="C106" s="67" t="s">
        <v>60</v>
      </c>
      <c r="D106" s="11" t="s">
        <v>1173</v>
      </c>
      <c r="F106" s="11" t="str">
        <f t="shared" si="40"/>
        <v xml:space="preserve">A.4   Y a t-il d'autres activités que vous n'avez pas encore mentionné? 
&lt;br&gt; &lt;br&gt;
&lt;b&gt; Combien de ces activités ? &lt;/b&gt; </v>
      </c>
      <c r="G106" s="11" t="str">
        <f t="shared" si="41"/>
        <v xml:space="preserve">A.4   Y a t-il d'autres activités que vous n'avez pas encore mentionné? 
&lt;br&gt; &lt;br&gt;
&lt;b&gt; Combien de ces activités ? &lt;/b&gt; </v>
      </c>
      <c r="H106" s="11" t="str">
        <f t="shared" si="42"/>
        <v xml:space="preserve">A.4   Y a t-il d'autres activités que vous n'avez pas encore mentionné? 
&lt;br&gt; &lt;br&gt;
&lt;b&gt; Combien de ces activités ? &lt;/b&gt; </v>
      </c>
      <c r="I106" s="67" t="str">
        <f t="shared" si="21"/>
        <v xml:space="preserve">A.4   Y a t-il d'autres activités que vous n'avez pas encore mentionné? 
&lt;br&gt; &lt;br&gt;
&lt;b&gt; Combien de ces activités ? &lt;/b&gt; </v>
      </c>
      <c r="J106" s="11" t="str">
        <f t="shared" si="39"/>
        <v xml:space="preserve">A.4   Y a t-il d'autres activités que vous n'avez pas encore mentionné? 
&lt;br&gt; &lt;br&gt;
&lt;b&gt; Combien de ces activités ? &lt;/b&gt; </v>
      </c>
      <c r="M106" s="11" t="s">
        <v>57</v>
      </c>
      <c r="S106" s="11" t="s">
        <v>8</v>
      </c>
    </row>
    <row r="107" spans="1:25" s="73" customFormat="1" ht="14" customHeight="1" x14ac:dyDescent="0.2">
      <c r="A107" s="73" t="s">
        <v>61</v>
      </c>
      <c r="B107" s="73" t="s">
        <v>53</v>
      </c>
      <c r="C107" s="94"/>
      <c r="F107" s="94"/>
      <c r="G107" s="94"/>
      <c r="H107" s="94"/>
      <c r="I107" s="67" t="str">
        <f t="shared" si="21"/>
        <v/>
      </c>
    </row>
    <row r="108" spans="1:25" s="11" customFormat="1" ht="14" customHeight="1" x14ac:dyDescent="0.2">
      <c r="A108" s="11" t="s">
        <v>68</v>
      </c>
      <c r="B108" s="11" t="s">
        <v>62</v>
      </c>
      <c r="I108" s="67" t="str">
        <f t="shared" si="21"/>
        <v/>
      </c>
      <c r="V108" s="11" t="s">
        <v>63</v>
      </c>
    </row>
    <row r="109" spans="1:25" s="11" customFormat="1" ht="14" customHeight="1" x14ac:dyDescent="0.2">
      <c r="A109" s="11" t="s">
        <v>68</v>
      </c>
      <c r="B109" s="11" t="s">
        <v>1133</v>
      </c>
      <c r="I109" s="67" t="str">
        <f t="shared" si="21"/>
        <v/>
      </c>
      <c r="V109" s="11" t="s">
        <v>1134</v>
      </c>
    </row>
    <row r="110" spans="1:25" s="11" customFormat="1" ht="14" customHeight="1" x14ac:dyDescent="0.2">
      <c r="A110" s="11" t="s">
        <v>68</v>
      </c>
      <c r="B110" s="11" t="s">
        <v>64</v>
      </c>
      <c r="I110" s="67" t="str">
        <f t="shared" si="21"/>
        <v/>
      </c>
      <c r="V110" s="11" t="s">
        <v>65</v>
      </c>
    </row>
    <row r="111" spans="1:25" s="11" customFormat="1" ht="14" customHeight="1" x14ac:dyDescent="0.2">
      <c r="A111" s="11" t="s">
        <v>68</v>
      </c>
      <c r="B111" s="11" t="s">
        <v>66</v>
      </c>
      <c r="I111" s="67" t="str">
        <f t="shared" si="21"/>
        <v/>
      </c>
      <c r="V111" s="11" t="s">
        <v>67</v>
      </c>
    </row>
    <row r="112" spans="1:25" s="11" customFormat="1" ht="14" customHeight="1" x14ac:dyDescent="0.2">
      <c r="A112" s="11" t="s">
        <v>68</v>
      </c>
      <c r="B112" s="11" t="s">
        <v>69</v>
      </c>
      <c r="I112" s="67" t="str">
        <f t="shared" si="21"/>
        <v/>
      </c>
      <c r="V112" s="11" t="s">
        <v>1137</v>
      </c>
    </row>
    <row r="113" spans="1:32" s="73" customFormat="1" ht="14" customHeight="1" x14ac:dyDescent="0.2">
      <c r="A113" s="73" t="s">
        <v>70</v>
      </c>
      <c r="B113" s="73" t="s">
        <v>71</v>
      </c>
      <c r="C113" s="94"/>
      <c r="F113" s="94"/>
      <c r="G113" s="94"/>
      <c r="H113" s="94"/>
      <c r="I113" s="67" t="str">
        <f t="shared" si="21"/>
        <v/>
      </c>
      <c r="M113" s="73" t="s">
        <v>72</v>
      </c>
    </row>
    <row r="114" spans="1:32" s="164" customFormat="1" ht="14" customHeight="1" x14ac:dyDescent="0.2">
      <c r="A114" s="11" t="s">
        <v>73</v>
      </c>
      <c r="B114" s="11" t="s">
        <v>74</v>
      </c>
      <c r="C114" s="67"/>
      <c r="D114" s="11"/>
      <c r="E114" s="11"/>
      <c r="H114" s="67"/>
      <c r="I114" s="67" t="str">
        <f t="shared" si="21"/>
        <v/>
      </c>
      <c r="J114" s="67"/>
      <c r="K114" s="11"/>
      <c r="L114" s="11"/>
      <c r="M114" s="11"/>
      <c r="N114" s="67"/>
      <c r="O114" s="11"/>
      <c r="P114" s="11"/>
      <c r="Q114" s="11"/>
      <c r="R114" s="11"/>
      <c r="S114" s="11"/>
      <c r="T114" s="11"/>
      <c r="V114" s="11" t="s">
        <v>1136</v>
      </c>
      <c r="W114" s="11"/>
      <c r="X114" s="11"/>
    </row>
    <row r="115" spans="1:32" s="11" customFormat="1" ht="14" customHeight="1" x14ac:dyDescent="0.2">
      <c r="A115" s="11" t="s">
        <v>2</v>
      </c>
      <c r="C115" s="11" t="s">
        <v>1138</v>
      </c>
      <c r="F115" s="11" t="str">
        <f t="shared" ref="F115" si="43">D115&amp;" "&amp;E115&amp;"  "&amp;C115</f>
        <v xml:space="preserve">   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v>
      </c>
      <c r="G115" s="11" t="str">
        <f t="shared" ref="G115" si="44">IF(F115="", "",F115)</f>
        <v xml:space="preserve">   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v>
      </c>
      <c r="H115" s="11" t="str">
        <f>IF(F115="", "",F115)</f>
        <v xml:space="preserve">   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v>
      </c>
      <c r="I115" s="67" t="str">
        <f t="shared" si="21"/>
        <v xml:space="preserve">   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v>
      </c>
      <c r="J115" s="11" t="str">
        <f>H115</f>
        <v xml:space="preserve">   Agent : Vous avez entré &lt;b&gt; [${act_n}] &lt;/b&gt;  activités non-agricoles dans le ménage au total pendant les 12 derniers mois. 
&lt;br&gt; &lt;br&gt;
&lt;b&gt; [${bus1_food}] &lt;/b&gt; transformation de produits agricoles &lt;br&gt;
&lt;b&gt; [${bus1_comm}] &lt;/b&gt;  commerce &lt;br&gt;
&lt;b&gt; [${bus1_art}] &lt;/b&gt;  quelconque activité non-agricole &lt;br&gt;
&lt;b&gt; [${bus1_extra}] &lt;/b&gt;  autres activités &lt;br&gt;
&lt;br&gt; &lt;br&gt;
Veuillez remplir la liste ci-dessous avec une description des activités que vous avez mentionnées. Assurez-vous d'avoir saisi la bonne quantité d'activités.  Si vous devez en ajouter une, retournez en arrière pour l’ajouter. L'ordre des activités n'est pas important ; 
&lt;br&gt; &lt;br&gt;
Astuce : Revenez à cette partie du questionnaire pour ajouter des activités. Les types ne sont préchargés qu'une seule fois lors de votre première passe, donc si vous revenez pour changer quelque chose, vous devez mettre à jour les types manuellement. </v>
      </c>
    </row>
    <row r="116" spans="1:32" ht="14" customHeight="1" x14ac:dyDescent="0.2">
      <c r="A116" s="11" t="s">
        <v>75</v>
      </c>
      <c r="B116" s="11" t="s">
        <v>76</v>
      </c>
      <c r="C116" s="11" t="s">
        <v>1435</v>
      </c>
      <c r="D116" s="11"/>
      <c r="E116" s="11"/>
      <c r="F116" s="11" t="str">
        <f t="shared" ref="F116:F123" si="45">D116&amp;" "&amp;E116&amp;"  "&amp;C116</f>
        <v xml:space="preserve">   &lt;b&gt; Activité 1 : Nom descriptif &lt;/b&gt; </v>
      </c>
      <c r="G116" s="11" t="str">
        <f t="shared" ref="G116:G123" si="46">IF(F116="", "",F116)</f>
        <v xml:space="preserve">   &lt;b&gt; Activité 1 : Nom descriptif &lt;/b&gt; </v>
      </c>
      <c r="H116" s="11" t="str">
        <f>IF(F116="", "",F116)</f>
        <v xml:space="preserve">   &lt;b&gt; Activité 1 : Nom descriptif &lt;/b&gt; </v>
      </c>
      <c r="I116" s="67" t="str">
        <f t="shared" si="21"/>
        <v xml:space="preserve">   &lt;b&gt; Activité 1 : Nom descriptif &lt;/b&gt; </v>
      </c>
      <c r="J116" s="11" t="str">
        <f t="shared" ref="J116:J123" si="47">IF(F116="", "",F116)</f>
        <v xml:space="preserve">   &lt;b&gt; Activité 1 : Nom descriptif &lt;/b&gt; </v>
      </c>
      <c r="K116" s="11"/>
      <c r="L116" s="11"/>
      <c r="M116" s="11"/>
      <c r="N116" s="11"/>
      <c r="O116" s="11"/>
      <c r="P116" s="11" t="s">
        <v>89</v>
      </c>
      <c r="Q116" s="11"/>
      <c r="R116" s="11"/>
      <c r="S116" s="11"/>
      <c r="T116" s="11"/>
      <c r="U116" s="11"/>
      <c r="V116" s="164"/>
      <c r="W116" s="11"/>
      <c r="X116" s="11" t="s">
        <v>92</v>
      </c>
      <c r="Y116" s="11"/>
    </row>
    <row r="117" spans="1:32" ht="14" customHeight="1" x14ac:dyDescent="0.2">
      <c r="A117" s="11" t="s">
        <v>77</v>
      </c>
      <c r="B117" s="11" t="s">
        <v>78</v>
      </c>
      <c r="C117" s="11" t="s">
        <v>1436</v>
      </c>
      <c r="D117" s="11"/>
      <c r="E117" s="11"/>
      <c r="F117" s="11" t="str">
        <f t="shared" si="45"/>
        <v xml:space="preserve">   &lt;b&gt; Activité 1 : Type  &lt;/b&gt; </v>
      </c>
      <c r="G117" s="11" t="str">
        <f t="shared" si="46"/>
        <v xml:space="preserve">   &lt;b&gt; Activité 1 : Type  &lt;/b&gt; </v>
      </c>
      <c r="H117" s="11" t="str">
        <f t="shared" ref="H117:H125" si="48">IF(F117="", "",F117)</f>
        <v xml:space="preserve">   &lt;b&gt; Activité 1 : Type  &lt;/b&gt; </v>
      </c>
      <c r="I117" s="67" t="str">
        <f t="shared" si="21"/>
        <v xml:space="preserve">   &lt;b&gt; Activité 1 : Type  &lt;/b&gt; </v>
      </c>
      <c r="J117" s="11" t="str">
        <f t="shared" si="47"/>
        <v xml:space="preserve">   &lt;b&gt; Activité 1 : Type  &lt;/b&gt; </v>
      </c>
      <c r="K117" s="11"/>
      <c r="L117" s="11"/>
      <c r="M117" s="11" t="s">
        <v>90</v>
      </c>
      <c r="N117" s="11"/>
      <c r="O117" s="11"/>
      <c r="P117" s="11" t="s">
        <v>89</v>
      </c>
      <c r="Q117" s="11"/>
      <c r="R117" s="11"/>
      <c r="S117" s="11"/>
      <c r="T117" s="11"/>
      <c r="U117" s="11"/>
      <c r="V117" s="11" t="s">
        <v>91</v>
      </c>
      <c r="W117" s="11"/>
      <c r="X117" s="11"/>
      <c r="Y117" s="11"/>
    </row>
    <row r="118" spans="1:32" ht="14" customHeight="1" x14ac:dyDescent="0.2">
      <c r="A118" s="11" t="s">
        <v>75</v>
      </c>
      <c r="B118" s="11" t="s">
        <v>79</v>
      </c>
      <c r="C118" s="11" t="s">
        <v>1437</v>
      </c>
      <c r="D118" s="11"/>
      <c r="E118" s="11"/>
      <c r="F118" s="11" t="str">
        <f t="shared" si="45"/>
        <v xml:space="preserve">   &lt;b&gt; Activité 2 : Nom descriptif  &lt;/b&gt; </v>
      </c>
      <c r="G118" s="11" t="str">
        <f t="shared" si="46"/>
        <v xml:space="preserve">   &lt;b&gt; Activité 2 : Nom descriptif  &lt;/b&gt; </v>
      </c>
      <c r="H118" s="11" t="str">
        <f t="shared" si="48"/>
        <v xml:space="preserve">   &lt;b&gt; Activité 2 : Nom descriptif  &lt;/b&gt; </v>
      </c>
      <c r="I118" s="67" t="str">
        <f t="shared" si="21"/>
        <v xml:space="preserve">   &lt;b&gt; Activité 2 : Nom descriptif  &lt;/b&gt; </v>
      </c>
      <c r="J118" s="11" t="str">
        <f t="shared" si="47"/>
        <v xml:space="preserve">   &lt;b&gt; Activité 2 : Nom descriptif  &lt;/b&gt; </v>
      </c>
      <c r="K118" s="11"/>
      <c r="L118" s="11"/>
      <c r="M118" s="11"/>
      <c r="N118" s="11"/>
      <c r="O118" s="11"/>
      <c r="P118" s="11" t="s">
        <v>93</v>
      </c>
      <c r="Q118" s="11"/>
      <c r="R118" s="11"/>
      <c r="S118" s="11"/>
      <c r="T118" s="11"/>
      <c r="U118" s="11"/>
      <c r="V118" s="164"/>
      <c r="W118" s="11"/>
      <c r="X118" s="11" t="s">
        <v>92</v>
      </c>
      <c r="Y118" s="11"/>
    </row>
    <row r="119" spans="1:32" ht="14" customHeight="1" x14ac:dyDescent="0.2">
      <c r="A119" s="11" t="s">
        <v>77</v>
      </c>
      <c r="B119" s="11" t="s">
        <v>80</v>
      </c>
      <c r="C119" s="11" t="s">
        <v>1438</v>
      </c>
      <c r="D119" s="11"/>
      <c r="E119" s="11"/>
      <c r="F119" s="11" t="str">
        <f t="shared" si="45"/>
        <v xml:space="preserve">   Activité 2 : Type  &lt;/b&gt; </v>
      </c>
      <c r="G119" s="11" t="str">
        <f t="shared" si="46"/>
        <v xml:space="preserve">   Activité 2 : Type  &lt;/b&gt; </v>
      </c>
      <c r="H119" s="11" t="str">
        <f t="shared" si="48"/>
        <v xml:space="preserve">   Activité 2 : Type  &lt;/b&gt; </v>
      </c>
      <c r="I119" s="67" t="str">
        <f t="shared" si="21"/>
        <v xml:space="preserve">   Activité 2 : Type  &lt;/b&gt; </v>
      </c>
      <c r="J119" s="11" t="str">
        <f t="shared" si="47"/>
        <v xml:space="preserve">   Activité 2 : Type  &lt;/b&gt; </v>
      </c>
      <c r="K119" s="11"/>
      <c r="L119" s="11"/>
      <c r="M119" s="11" t="s">
        <v>90</v>
      </c>
      <c r="N119" s="11"/>
      <c r="O119" s="11"/>
      <c r="P119" s="11" t="s">
        <v>93</v>
      </c>
      <c r="Q119" s="11"/>
      <c r="R119" s="11"/>
      <c r="S119" s="11"/>
      <c r="T119" s="11"/>
      <c r="U119" s="11"/>
      <c r="V119" s="11" t="s">
        <v>94</v>
      </c>
      <c r="W119" s="11"/>
      <c r="X119" s="11"/>
      <c r="Y119" s="11"/>
    </row>
    <row r="120" spans="1:32" ht="14" customHeight="1" x14ac:dyDescent="0.2">
      <c r="A120" s="11" t="s">
        <v>75</v>
      </c>
      <c r="B120" s="11" t="s">
        <v>81</v>
      </c>
      <c r="C120" s="11" t="s">
        <v>1439</v>
      </c>
      <c r="D120" s="11"/>
      <c r="E120" s="11"/>
      <c r="F120" s="11" t="str">
        <f t="shared" si="45"/>
        <v xml:space="preserve">   &lt;b&gt; Activité 3: Nom descriptif  &lt;/b&gt; </v>
      </c>
      <c r="G120" s="11" t="str">
        <f t="shared" si="46"/>
        <v xml:space="preserve">   &lt;b&gt; Activité 3: Nom descriptif  &lt;/b&gt; </v>
      </c>
      <c r="H120" s="11" t="str">
        <f t="shared" si="48"/>
        <v xml:space="preserve">   &lt;b&gt; Activité 3: Nom descriptif  &lt;/b&gt; </v>
      </c>
      <c r="I120" s="67" t="str">
        <f t="shared" si="21"/>
        <v xml:space="preserve">   &lt;b&gt; Activité 3: Nom descriptif  &lt;/b&gt; </v>
      </c>
      <c r="J120" s="11" t="str">
        <f t="shared" si="47"/>
        <v xml:space="preserve">   &lt;b&gt; Activité 3: Nom descriptif  &lt;/b&gt; </v>
      </c>
      <c r="K120" s="11"/>
      <c r="L120" s="11"/>
      <c r="M120" s="11"/>
      <c r="N120" s="11"/>
      <c r="O120" s="11"/>
      <c r="P120" s="11" t="s">
        <v>95</v>
      </c>
      <c r="Q120" s="11"/>
      <c r="R120" s="11"/>
      <c r="S120" s="11"/>
      <c r="T120" s="11"/>
      <c r="U120" s="11"/>
      <c r="V120" s="164"/>
      <c r="W120" s="11"/>
      <c r="X120" s="11" t="s">
        <v>92</v>
      </c>
      <c r="Y120" s="11"/>
    </row>
    <row r="121" spans="1:32" ht="14" customHeight="1" x14ac:dyDescent="0.2">
      <c r="A121" s="11" t="s">
        <v>77</v>
      </c>
      <c r="B121" s="11" t="s">
        <v>82</v>
      </c>
      <c r="C121" s="11" t="s">
        <v>1440</v>
      </c>
      <c r="D121" s="11"/>
      <c r="E121" s="11"/>
      <c r="F121" s="11" t="str">
        <f t="shared" si="45"/>
        <v xml:space="preserve">   &lt;b&gt; Activité 3 : Type  &lt;/b&gt; </v>
      </c>
      <c r="G121" s="11" t="str">
        <f t="shared" si="46"/>
        <v xml:space="preserve">   &lt;b&gt; Activité 3 : Type  &lt;/b&gt; </v>
      </c>
      <c r="H121" s="11" t="str">
        <f t="shared" si="48"/>
        <v xml:space="preserve">   &lt;b&gt; Activité 3 : Type  &lt;/b&gt; </v>
      </c>
      <c r="I121" s="67" t="str">
        <f t="shared" si="21"/>
        <v xml:space="preserve">   &lt;b&gt; Activité 3 : Type  &lt;/b&gt; </v>
      </c>
      <c r="J121" s="11" t="str">
        <f t="shared" si="47"/>
        <v xml:space="preserve">   &lt;b&gt; Activité 3 : Type  &lt;/b&gt; </v>
      </c>
      <c r="K121" s="11"/>
      <c r="L121" s="11"/>
      <c r="M121" s="11" t="s">
        <v>90</v>
      </c>
      <c r="N121" s="11"/>
      <c r="O121" s="11"/>
      <c r="P121" s="11" t="s">
        <v>95</v>
      </c>
      <c r="Q121" s="11"/>
      <c r="R121" s="11"/>
      <c r="S121" s="11"/>
      <c r="T121" s="11"/>
      <c r="U121" s="11"/>
      <c r="V121" s="11" t="s">
        <v>96</v>
      </c>
      <c r="W121" s="11"/>
      <c r="X121" s="11"/>
      <c r="Y121" s="11"/>
    </row>
    <row r="122" spans="1:32" ht="14" customHeight="1" x14ac:dyDescent="0.2">
      <c r="A122" s="11" t="s">
        <v>75</v>
      </c>
      <c r="B122" s="11" t="s">
        <v>83</v>
      </c>
      <c r="C122" s="11" t="s">
        <v>1441</v>
      </c>
      <c r="D122" s="11"/>
      <c r="E122" s="11"/>
      <c r="F122" s="11" t="str">
        <f t="shared" si="45"/>
        <v xml:space="preserve">   Activité 4 : Nom descriptif  &lt;/b&gt; </v>
      </c>
      <c r="G122" s="11" t="str">
        <f t="shared" si="46"/>
        <v xml:space="preserve">   Activité 4 : Nom descriptif  &lt;/b&gt; </v>
      </c>
      <c r="H122" s="11" t="str">
        <f t="shared" si="48"/>
        <v xml:space="preserve">   Activité 4 : Nom descriptif  &lt;/b&gt; </v>
      </c>
      <c r="I122" s="67" t="str">
        <f t="shared" si="21"/>
        <v xml:space="preserve">   Activité 4 : Nom descriptif  &lt;/b&gt; </v>
      </c>
      <c r="J122" s="11" t="str">
        <f t="shared" si="47"/>
        <v xml:space="preserve">   Activité 4 : Nom descriptif  &lt;/b&gt; </v>
      </c>
      <c r="K122" s="11"/>
      <c r="L122" s="11"/>
      <c r="M122" s="11"/>
      <c r="N122" s="11"/>
      <c r="O122" s="11"/>
      <c r="P122" s="11" t="s">
        <v>97</v>
      </c>
      <c r="Q122" s="11"/>
      <c r="R122" s="11"/>
      <c r="S122" s="11"/>
      <c r="T122" s="11"/>
      <c r="U122" s="11"/>
      <c r="V122" s="164"/>
      <c r="W122" s="11"/>
      <c r="X122" s="11" t="s">
        <v>92</v>
      </c>
      <c r="Y122" s="11"/>
    </row>
    <row r="123" spans="1:32" ht="14" customHeight="1" x14ac:dyDescent="0.2">
      <c r="A123" s="11" t="s">
        <v>77</v>
      </c>
      <c r="B123" s="11" t="s">
        <v>84</v>
      </c>
      <c r="C123" s="11" t="s">
        <v>1442</v>
      </c>
      <c r="D123" s="11"/>
      <c r="E123" s="11"/>
      <c r="F123" s="11" t="str">
        <f t="shared" si="45"/>
        <v xml:space="preserve">   Activité 4 : Type  &lt;/b&gt; </v>
      </c>
      <c r="G123" s="11" t="str">
        <f t="shared" si="46"/>
        <v xml:space="preserve">   Activité 4 : Type  &lt;/b&gt; </v>
      </c>
      <c r="H123" s="11" t="str">
        <f t="shared" si="48"/>
        <v xml:space="preserve">   Activité 4 : Type  &lt;/b&gt; </v>
      </c>
      <c r="I123" s="67" t="str">
        <f t="shared" si="21"/>
        <v xml:space="preserve">   Activité 4 : Type  &lt;/b&gt; </v>
      </c>
      <c r="J123" s="11" t="str">
        <f t="shared" si="47"/>
        <v xml:space="preserve">   Activité 4 : Type  &lt;/b&gt; </v>
      </c>
      <c r="K123" s="11"/>
      <c r="L123" s="11"/>
      <c r="M123" s="11" t="s">
        <v>90</v>
      </c>
      <c r="N123" s="11"/>
      <c r="O123" s="11"/>
      <c r="P123" s="11" t="s">
        <v>97</v>
      </c>
      <c r="Q123" s="11"/>
      <c r="R123" s="11"/>
      <c r="S123" s="11"/>
      <c r="T123" s="11"/>
      <c r="U123" s="11"/>
      <c r="V123" s="11" t="s">
        <v>98</v>
      </c>
      <c r="W123" s="11"/>
      <c r="X123" s="11"/>
      <c r="Y123" s="11"/>
    </row>
    <row r="124" spans="1:32" s="153" customFormat="1" ht="14" customHeight="1" x14ac:dyDescent="0.2">
      <c r="A124" s="85" t="s">
        <v>85</v>
      </c>
      <c r="B124" s="85" t="s">
        <v>71</v>
      </c>
      <c r="C124" s="85"/>
      <c r="D124" s="85"/>
      <c r="E124" s="85"/>
      <c r="F124" s="85"/>
      <c r="G124" s="85" t="str">
        <f t="shared" ref="G124:G125" si="49">IF(F124="", "",F124)</f>
        <v/>
      </c>
      <c r="H124" s="11" t="str">
        <f t="shared" si="48"/>
        <v/>
      </c>
      <c r="I124" s="67" t="str">
        <f t="shared" si="21"/>
        <v/>
      </c>
      <c r="J124" s="85" t="str">
        <f t="shared" ref="J124:J125" si="50">IF(F124="", "",F124)</f>
        <v/>
      </c>
      <c r="K124" s="85"/>
      <c r="L124" s="85"/>
      <c r="M124" s="85"/>
      <c r="N124" s="85"/>
      <c r="O124" s="85"/>
      <c r="P124" s="85"/>
      <c r="Q124" s="85"/>
      <c r="R124" s="85"/>
      <c r="S124" s="85"/>
      <c r="T124" s="85"/>
      <c r="U124" s="85"/>
      <c r="V124" s="85"/>
      <c r="W124" s="85"/>
    </row>
    <row r="125" spans="1:32" ht="14" customHeight="1" x14ac:dyDescent="0.2">
      <c r="A125" s="11" t="s">
        <v>86</v>
      </c>
      <c r="B125" s="11" t="s">
        <v>87</v>
      </c>
      <c r="C125" s="11"/>
      <c r="D125" s="11" t="s">
        <v>1174</v>
      </c>
      <c r="E125" s="11"/>
      <c r="F125" s="11" t="s">
        <v>960</v>
      </c>
      <c r="G125" s="11" t="str">
        <f t="shared" si="49"/>
        <v xml:space="preserve">Voici la liste des AGR du ménage. </v>
      </c>
      <c r="H125" s="11" t="str">
        <f t="shared" si="48"/>
        <v xml:space="preserve">Voici la liste des AGR du ménage. </v>
      </c>
      <c r="I125" s="67" t="str">
        <f t="shared" si="21"/>
        <v xml:space="preserve">Voici la liste des AGR du ménage. </v>
      </c>
      <c r="J125" s="11" t="str">
        <f t="shared" si="50"/>
        <v xml:space="preserve">Voici la liste des AGR du ménage. </v>
      </c>
      <c r="K125" s="11" t="s">
        <v>88</v>
      </c>
      <c r="L125" s="11"/>
      <c r="M125" s="11"/>
      <c r="N125" s="11"/>
      <c r="O125" s="11"/>
      <c r="P125" s="90" t="s">
        <v>1640</v>
      </c>
      <c r="Q125" s="11"/>
      <c r="R125" s="11"/>
      <c r="S125" s="11" t="s">
        <v>43</v>
      </c>
      <c r="T125" s="11"/>
      <c r="U125" s="11" t="s">
        <v>8</v>
      </c>
      <c r="V125" s="11"/>
      <c r="W125" s="11"/>
    </row>
    <row r="126" spans="1:32" s="95" customFormat="1" ht="14" customHeight="1" x14ac:dyDescent="0.2">
      <c r="A126" s="73" t="s">
        <v>48</v>
      </c>
      <c r="B126" s="73" t="s">
        <v>603</v>
      </c>
      <c r="C126" s="94"/>
      <c r="D126" s="73"/>
      <c r="E126" s="73"/>
      <c r="F126" s="94" t="s">
        <v>1062</v>
      </c>
      <c r="G126" s="94" t="str">
        <f t="shared" ref="G126:G133" si="51">IF(F126="", "",F126)</f>
        <v xml:space="preserve">PARTIE B : CARACTERISTIQUES DES AGR NON AGRICOLES </v>
      </c>
      <c r="H126" s="94" t="str">
        <f>IF(F126="", "",F126)</f>
        <v xml:space="preserve">PARTIE B : CARACTERISTIQUES DES AGR NON AGRICOLES </v>
      </c>
      <c r="I126" s="67" t="str">
        <f t="shared" si="21"/>
        <v xml:space="preserve">PARTIE B : CARACTERISTIQUES DES AGR NON AGRICOLES </v>
      </c>
      <c r="J126" s="11" t="str">
        <f t="shared" ref="J126" si="52">IF(F126="", "",F126)</f>
        <v xml:space="preserve">PARTIE B : CARACTERISTIQUES DES AGR NON AGRICOLES </v>
      </c>
      <c r="K126" s="73"/>
      <c r="L126" s="73"/>
      <c r="M126" s="73"/>
      <c r="N126" s="94"/>
      <c r="O126" s="73"/>
      <c r="P126" s="90" t="s">
        <v>1640</v>
      </c>
      <c r="Q126" s="11"/>
      <c r="R126" s="73"/>
      <c r="S126" s="73"/>
      <c r="T126" s="73"/>
      <c r="U126" s="73"/>
      <c r="V126" s="73"/>
      <c r="W126" s="73"/>
      <c r="X126" s="73"/>
      <c r="Y126" s="73"/>
      <c r="Z126" s="73"/>
      <c r="AA126" s="73"/>
      <c r="AB126" s="73"/>
      <c r="AC126" s="73"/>
      <c r="AD126" s="73"/>
      <c r="AE126" s="73"/>
      <c r="AF126" s="73"/>
    </row>
    <row r="127" spans="1:32" s="96" customFormat="1" ht="14" customHeight="1" x14ac:dyDescent="0.2">
      <c r="A127" s="11" t="s">
        <v>2</v>
      </c>
      <c r="B127" s="11"/>
      <c r="C127" s="11"/>
      <c r="D127" s="11"/>
      <c r="E127" s="11"/>
      <c r="F127" s="11" t="s">
        <v>1063</v>
      </c>
      <c r="G127" s="11" t="str">
        <f t="shared" si="51"/>
        <v>PARTIE B : CARACTERISTIQUES DES AGR NON AGRICOLES</v>
      </c>
      <c r="H127" s="11" t="str">
        <f>IF(F127="", "",F127)</f>
        <v>PARTIE B : CARACTERISTIQUES DES AGR NON AGRICOLES</v>
      </c>
      <c r="I127" s="67" t="str">
        <f t="shared" si="21"/>
        <v>PARTIE B : CARACTERISTIQUES DES AGR NON AGRICOLES</v>
      </c>
      <c r="J127" s="11"/>
      <c r="K127" s="11"/>
      <c r="L127" s="11"/>
      <c r="M127" s="11"/>
      <c r="N127" s="11"/>
      <c r="O127" s="11"/>
      <c r="P127" s="11"/>
      <c r="Q127" s="11"/>
      <c r="R127" s="11" t="s">
        <v>43</v>
      </c>
      <c r="S127" s="11"/>
      <c r="T127" s="11"/>
      <c r="U127" s="11"/>
      <c r="V127" s="11"/>
      <c r="W127" s="11"/>
      <c r="X127" s="11"/>
      <c r="Y127" s="11"/>
      <c r="Z127" s="11"/>
      <c r="AA127" s="11"/>
      <c r="AB127" s="11"/>
      <c r="AC127" s="11"/>
      <c r="AD127" s="11"/>
      <c r="AE127" s="11"/>
      <c r="AF127" s="11"/>
    </row>
    <row r="128" spans="1:32" s="165" customFormat="1" ht="14" customHeight="1" x14ac:dyDescent="0.2">
      <c r="A128" s="133" t="s">
        <v>134</v>
      </c>
      <c r="B128" s="133" t="s">
        <v>602</v>
      </c>
      <c r="C128" s="134"/>
      <c r="D128" s="133"/>
      <c r="E128" s="133"/>
      <c r="F128" s="134" t="s">
        <v>1064</v>
      </c>
      <c r="G128" s="134" t="str">
        <f t="shared" si="51"/>
        <v>AGR [${bus2_name}]</v>
      </c>
      <c r="H128" s="134" t="str">
        <f>IF(F128="", "",F128)</f>
        <v>AGR [${bus2_name}]</v>
      </c>
      <c r="I128" s="67" t="str">
        <f t="shared" si="21"/>
        <v>AGR [${bus2_name}]</v>
      </c>
      <c r="J128" s="135" t="str">
        <f t="shared" ref="J128" si="53">IF(F128="", "",F128)</f>
        <v>AGR [${bus2_name}]</v>
      </c>
      <c r="K128" s="133"/>
      <c r="L128" s="133"/>
      <c r="M128" s="133"/>
      <c r="N128" s="134"/>
      <c r="O128" s="133"/>
      <c r="P128" s="135"/>
      <c r="Q128" s="135"/>
      <c r="S128" s="133"/>
      <c r="T128" s="133"/>
      <c r="U128" s="133"/>
      <c r="W128" s="133" t="s">
        <v>1065</v>
      </c>
      <c r="X128" s="133"/>
    </row>
    <row r="129" spans="1:25" s="11" customFormat="1" ht="14" customHeight="1" x14ac:dyDescent="0.2">
      <c r="A129" s="11" t="s">
        <v>73</v>
      </c>
      <c r="B129" s="11" t="s">
        <v>1066</v>
      </c>
      <c r="C129" s="67"/>
      <c r="F129" s="67"/>
      <c r="G129" s="67" t="str">
        <f t="shared" si="51"/>
        <v/>
      </c>
      <c r="H129" s="67" t="str">
        <f>IF(F129="", "",F129)</f>
        <v/>
      </c>
      <c r="I129" s="67" t="str">
        <f t="shared" si="21"/>
        <v/>
      </c>
      <c r="V129" s="11" t="s">
        <v>135</v>
      </c>
    </row>
    <row r="130" spans="1:25" s="11" customFormat="1" ht="14" customHeight="1" x14ac:dyDescent="0.2">
      <c r="A130" s="11" t="s">
        <v>73</v>
      </c>
      <c r="B130" s="11" t="s">
        <v>1067</v>
      </c>
      <c r="G130" s="11" t="str">
        <f t="shared" si="51"/>
        <v/>
      </c>
      <c r="H130" s="11" t="str">
        <f>IF(F130="", "",F130)</f>
        <v/>
      </c>
      <c r="I130" s="67" t="str">
        <f t="shared" si="21"/>
        <v/>
      </c>
      <c r="V130" s="11" t="s">
        <v>1241</v>
      </c>
    </row>
    <row r="131" spans="1:25" s="166" customFormat="1" ht="14" customHeight="1" x14ac:dyDescent="0.2">
      <c r="A131" s="85" t="s">
        <v>48</v>
      </c>
      <c r="B131" s="85" t="s">
        <v>550</v>
      </c>
      <c r="C131" s="85"/>
      <c r="D131" s="85"/>
      <c r="E131" s="85"/>
      <c r="F131" s="85"/>
      <c r="G131" s="85" t="str">
        <f t="shared" si="51"/>
        <v/>
      </c>
      <c r="H131" s="85"/>
      <c r="I131" s="67" t="str">
        <f t="shared" si="21"/>
        <v/>
      </c>
      <c r="J131" s="85" t="str">
        <f>IF(F131="", "",F131)</f>
        <v/>
      </c>
      <c r="K131" s="85"/>
      <c r="L131" s="85"/>
      <c r="M131" s="85"/>
      <c r="N131" s="85"/>
      <c r="O131" s="11"/>
      <c r="R131" s="11"/>
      <c r="S131" s="85"/>
      <c r="T131" s="85"/>
      <c r="U131" s="85"/>
      <c r="V131" s="85"/>
      <c r="W131" s="85"/>
      <c r="X131" s="85"/>
      <c r="Y131" s="85"/>
    </row>
    <row r="132" spans="1:25" s="11" customFormat="1" ht="14" customHeight="1" x14ac:dyDescent="0.2">
      <c r="A132" s="11" t="s">
        <v>2</v>
      </c>
      <c r="B132" s="11" t="s">
        <v>551</v>
      </c>
      <c r="C132" s="11" t="s">
        <v>608</v>
      </c>
      <c r="D132" s="11" t="s">
        <v>1175</v>
      </c>
      <c r="E132" s="11" t="s">
        <v>552</v>
      </c>
      <c r="F132" s="11" t="str">
        <f>D132&amp;" "&amp;E132&amp;"  "&amp;C132</f>
        <v xml:space="preserve">A.6 [ AGR ${bus2_pos}  ]  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v>
      </c>
      <c r="G132" s="11" t="str">
        <f t="shared" si="51"/>
        <v xml:space="preserve">A.6 [ AGR ${bus2_pos}  ]  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v>
      </c>
      <c r="H132" s="11" t="str">
        <f>IF(F132="", "",F132)</f>
        <v xml:space="preserve">A.6 [ AGR ${bus2_pos}  ]  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v>
      </c>
      <c r="I132" s="67" t="str">
        <f t="shared" si="21"/>
        <v xml:space="preserve">A.6 [ AGR ${bus2_pos}  ]  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v>
      </c>
      <c r="J132" s="11" t="str">
        <f>IF(F132="", "",F132)</f>
        <v xml:space="preserve">A.6 [ AGR ${bus2_pos}  ]  Maintenant nous allons parler de [${bus2_name}] dont vous etes propiétaire. &lt;br&gt; &lt;br&gt; 
Pour les activités de groupe avec des personnes à l'extérieur du ménage, assurez-vous de choisir un propriétaire ou un gestionnaire 
à l'extérieur du ménage, et divisez la valeur des actifs, des profits et des revenus par le nombre de propriétaires.
</v>
      </c>
      <c r="S132" s="11" t="s">
        <v>43</v>
      </c>
    </row>
    <row r="133" spans="1:25" s="11" customFormat="1" ht="14" customHeight="1" x14ac:dyDescent="0.2">
      <c r="A133" s="11" t="s">
        <v>55</v>
      </c>
      <c r="B133" s="11" t="s">
        <v>1428</v>
      </c>
      <c r="C133" s="11" t="s">
        <v>1429</v>
      </c>
      <c r="D133" s="11" t="s">
        <v>1430</v>
      </c>
      <c r="E133" s="11" t="s">
        <v>553</v>
      </c>
      <c r="F133" s="67" t="str">
        <f>D133&amp;" "&amp;E133&amp;"  "&amp;C133</f>
        <v xml:space="preserve">A.6a [${bus2_name}]  :   Sans vous compter vous-même et les membres votre ménage, combien d' autres personnes ont travaillé au sein de votre activité au cours des 12 derniers mois (incluez les travailleurs rénumérés et les co-propriétaires) </v>
      </c>
      <c r="G133" s="67" t="str">
        <f t="shared" si="51"/>
        <v xml:space="preserve">A.6a [${bus2_name}]  :   Sans vous compter vous-même et les membres votre ménage, combien d' autres personnes ont travaillé au sein de votre activité au cours des 12 derniers mois (incluez les travailleurs rénumérés et les co-propriétaires) </v>
      </c>
      <c r="H133" s="11" t="str">
        <f>IF(F133="", "",F133)</f>
        <v xml:space="preserve">A.6a [${bus2_name}]  :   Sans vous compter vous-même et les membres votre ménage, combien d' autres personnes ont travaillé au sein de votre activité au cours des 12 derniers mois (incluez les travailleurs rénumérés et les co-propriétaires) </v>
      </c>
      <c r="I133" s="67" t="str">
        <f t="shared" si="21"/>
        <v xml:space="preserve">A.6a [${bus2_name}]  :   Sans vous compter vous-même et les membres votre ménage, combien d' autres personnes ont travaillé au sein de votre activité au cours des 12 derniers mois (incluez les travailleurs rénumérés et les co-propriétaires) </v>
      </c>
      <c r="J133" s="67" t="str">
        <f>IF(F133="", "",F133)</f>
        <v xml:space="preserve">A.6a [${bus2_name}]  :   Sans vous compter vous-même et les membres votre ménage, combien d' autres personnes ont travaillé au sein de votre activité au cours des 12 derniers mois (incluez les travailleurs rénumérés et les co-propriétaires) </v>
      </c>
      <c r="S133" s="11" t="s">
        <v>8</v>
      </c>
    </row>
    <row r="134" spans="1:25" s="11" customFormat="1" ht="14" customHeight="1" x14ac:dyDescent="0.15">
      <c r="A134" s="11" t="s">
        <v>3</v>
      </c>
      <c r="B134" s="11" t="s">
        <v>554</v>
      </c>
      <c r="C134" s="91" t="s">
        <v>555</v>
      </c>
      <c r="D134" s="11" t="s">
        <v>1176</v>
      </c>
      <c r="E134" s="11" t="s">
        <v>553</v>
      </c>
      <c r="F134" s="11" t="s">
        <v>1618</v>
      </c>
      <c r="G134" s="11" t="s">
        <v>1618</v>
      </c>
      <c r="H134" s="11" t="str">
        <f t="shared" ref="H134:H143" si="54">IF(F134="", "",F134)</f>
        <v xml:space="preserve">A.6b [${bus2_name}]  :   Au cours des 30 derniers jours, l’activité était-elle active/fonctionnelle ? </v>
      </c>
      <c r="I134" s="67" t="str">
        <f t="shared" si="21"/>
        <v xml:space="preserve">A.6b [${bus2_name}]  :   Au cours des 30 derniers jours, l’activité était-elle active/fonctionnelle ? </v>
      </c>
      <c r="J134" s="11" t="s">
        <v>556</v>
      </c>
    </row>
    <row r="135" spans="1:25" s="11" customFormat="1" ht="14" customHeight="1" x14ac:dyDescent="0.2">
      <c r="A135" s="11" t="s">
        <v>132</v>
      </c>
      <c r="B135" s="11" t="s">
        <v>557</v>
      </c>
      <c r="C135" s="11" t="s">
        <v>560</v>
      </c>
      <c r="D135" s="11" t="s">
        <v>1184</v>
      </c>
      <c r="F135" s="11" t="str">
        <f t="shared" ref="F135:F142" si="55">D135&amp;" "&amp;E135&amp;"  "&amp;C135</f>
        <v>A.7a   Combien de jours avez-vous travaillé les 30 derniers jours dans l'activité ?</v>
      </c>
      <c r="G135" s="11" t="str">
        <f t="shared" ref="G135:G142" si="56">IF(F135="", "",F135)</f>
        <v>A.7a   Combien de jours avez-vous travaillé les 30 derniers jours dans l'activité ?</v>
      </c>
      <c r="H135" s="11" t="str">
        <f t="shared" si="54"/>
        <v>A.7a   Combien de jours avez-vous travaillé les 30 derniers jours dans l'activité ?</v>
      </c>
      <c r="I135" s="67" t="str">
        <f t="shared" si="21"/>
        <v>A.7a   Combien de jours avez-vous travaillé les 30 derniers jours dans l'activité ?</v>
      </c>
      <c r="J135" s="11" t="str">
        <f t="shared" ref="J135:J142" si="57">IF(F135="", "",F135)</f>
        <v>A.7a   Combien de jours avez-vous travaillé les 30 derniers jours dans l'activité ?</v>
      </c>
      <c r="N135" s="11" t="s">
        <v>558</v>
      </c>
      <c r="O135" s="11" t="s">
        <v>559</v>
      </c>
      <c r="P135" s="155" t="s">
        <v>1225</v>
      </c>
      <c r="Q135" s="155"/>
      <c r="S135" s="11" t="s">
        <v>8</v>
      </c>
    </row>
    <row r="136" spans="1:25" s="11" customFormat="1" ht="14" customHeight="1" x14ac:dyDescent="0.2">
      <c r="A136" s="11" t="s">
        <v>3</v>
      </c>
      <c r="B136" s="11" t="s">
        <v>561</v>
      </c>
      <c r="C136" s="91" t="s">
        <v>562</v>
      </c>
      <c r="D136" s="11" t="s">
        <v>1185</v>
      </c>
      <c r="F136" s="11" t="str">
        <f t="shared" si="55"/>
        <v>A.7b   Avez-vous abandonné cette activité  ?</v>
      </c>
      <c r="G136" s="11" t="str">
        <f t="shared" si="56"/>
        <v>A.7b   Avez-vous abandonné cette activité  ?</v>
      </c>
      <c r="H136" s="11" t="str">
        <f t="shared" si="54"/>
        <v>A.7b   Avez-vous abandonné cette activité  ?</v>
      </c>
      <c r="I136" s="67" t="str">
        <f t="shared" si="21"/>
        <v>A.7b   Avez-vous abandonné cette activité  ?</v>
      </c>
      <c r="J136" s="11" t="str">
        <f t="shared" si="57"/>
        <v>A.7b   Avez-vous abandonné cette activité  ?</v>
      </c>
      <c r="P136" s="155" t="s">
        <v>1226</v>
      </c>
      <c r="Q136" s="155"/>
    </row>
    <row r="137" spans="1:25" s="73" customFormat="1" ht="14" customHeight="1" x14ac:dyDescent="0.2">
      <c r="A137" s="73" t="s">
        <v>48</v>
      </c>
      <c r="B137" s="73" t="s">
        <v>566</v>
      </c>
      <c r="E137" s="94"/>
      <c r="F137" s="94"/>
      <c r="G137" s="94"/>
      <c r="H137" s="73" t="str">
        <f t="shared" si="54"/>
        <v/>
      </c>
      <c r="I137" s="67" t="str">
        <f t="shared" si="21"/>
        <v/>
      </c>
      <c r="K137" s="73" t="s">
        <v>54</v>
      </c>
    </row>
    <row r="138" spans="1:25" s="11" customFormat="1" ht="14" customHeight="1" x14ac:dyDescent="0.2">
      <c r="A138" s="11" t="s">
        <v>55</v>
      </c>
      <c r="B138" s="11" t="s">
        <v>563</v>
      </c>
      <c r="C138" s="92" t="s">
        <v>564</v>
      </c>
      <c r="D138" s="11" t="s">
        <v>1177</v>
      </c>
      <c r="E138" s="11" t="s">
        <v>553</v>
      </c>
      <c r="F138" s="11" t="str">
        <f t="shared" si="55"/>
        <v>A.8 [${bus2_name}]  :   Quelle est la valeur &lt;b&gt; actuelle &lt;/b&gt; des équipements et matériels ?</v>
      </c>
      <c r="G138" s="11" t="str">
        <f t="shared" si="56"/>
        <v>A.8 [${bus2_name}]  :   Quelle est la valeur &lt;b&gt; actuelle &lt;/b&gt; des équipements et matériels ?</v>
      </c>
      <c r="H138" s="11" t="str">
        <f t="shared" si="54"/>
        <v>A.8 [${bus2_name}]  :   Quelle est la valeur &lt;b&gt; actuelle &lt;/b&gt; des équipements et matériels ?</v>
      </c>
      <c r="I138" s="67" t="str">
        <f t="shared" si="21"/>
        <v>A.8 [${bus2_name}]  :   Quelle est la valeur &lt;b&gt; actuelle &lt;/b&gt; des équipements et matériels ?</v>
      </c>
      <c r="J138" s="11" t="str">
        <f t="shared" si="57"/>
        <v>A.8 [${bus2_name}]  :   Quelle est la valeur &lt;b&gt; actuelle &lt;/b&gt; des équipements et matériels ?</v>
      </c>
      <c r="K138" s="11" t="s">
        <v>1227</v>
      </c>
      <c r="N138" s="11" t="s">
        <v>565</v>
      </c>
      <c r="S138" s="11" t="s">
        <v>8</v>
      </c>
    </row>
    <row r="139" spans="1:25" s="85" customFormat="1" ht="14" customHeight="1" x14ac:dyDescent="0.2">
      <c r="A139" s="85" t="s">
        <v>85</v>
      </c>
      <c r="B139" s="85" t="s">
        <v>566</v>
      </c>
      <c r="C139" s="167"/>
      <c r="F139" s="85" t="str">
        <f t="shared" si="55"/>
        <v xml:space="preserve">   </v>
      </c>
      <c r="G139" s="85" t="str">
        <f t="shared" si="56"/>
        <v xml:space="preserve">   </v>
      </c>
      <c r="H139" s="11" t="str">
        <f t="shared" si="54"/>
        <v xml:space="preserve">   </v>
      </c>
      <c r="I139" s="67" t="str">
        <f t="shared" si="21"/>
        <v xml:space="preserve">   </v>
      </c>
      <c r="J139" s="85" t="str">
        <f t="shared" si="57"/>
        <v xml:space="preserve">   </v>
      </c>
    </row>
    <row r="140" spans="1:25" s="73" customFormat="1" ht="14" customHeight="1" x14ac:dyDescent="0.2">
      <c r="A140" s="73" t="s">
        <v>48</v>
      </c>
      <c r="B140" s="73" t="s">
        <v>961</v>
      </c>
      <c r="F140" s="73" t="str">
        <f t="shared" si="55"/>
        <v xml:space="preserve">   </v>
      </c>
      <c r="G140" s="73" t="str">
        <f t="shared" si="56"/>
        <v xml:space="preserve">   </v>
      </c>
      <c r="H140" s="11" t="str">
        <f t="shared" si="54"/>
        <v xml:space="preserve">   </v>
      </c>
      <c r="I140" s="67" t="str">
        <f t="shared" si="21"/>
        <v xml:space="preserve">   </v>
      </c>
      <c r="J140" s="73" t="str">
        <f t="shared" si="57"/>
        <v xml:space="preserve">   </v>
      </c>
      <c r="M140" s="73" t="s">
        <v>54</v>
      </c>
    </row>
    <row r="141" spans="1:25" s="11" customFormat="1" ht="14" customHeight="1" x14ac:dyDescent="0.2">
      <c r="A141" s="11" t="s">
        <v>55</v>
      </c>
      <c r="B141" s="11" t="s">
        <v>567</v>
      </c>
      <c r="C141" s="11" t="s">
        <v>1593</v>
      </c>
      <c r="D141" s="11" t="s">
        <v>1178</v>
      </c>
      <c r="E141" s="11" t="s">
        <v>553</v>
      </c>
      <c r="F141" s="11" t="str">
        <f t="shared" si="55"/>
        <v xml:space="preserve">A.9 [${bus2_name}]  :   Au cours des 30 derniers jours ou &lt;i&gt; durant le dernier mois où l'activité a opéré/fonctionné &lt;/i&gt;, quel a été le &lt;b&gt; chiffre d’affaires (valeur totale des ventes) &lt;/b&gt; de l’activité?             </v>
      </c>
      <c r="G141" s="11" t="str">
        <f t="shared" si="56"/>
        <v xml:space="preserve">A.9 [${bus2_name}]  :   Au cours des 30 derniers jours ou &lt;i&gt; durant le dernier mois où l'activité a opéré/fonctionné &lt;/i&gt;, quel a été le &lt;b&gt; chiffre d’affaires (valeur totale des ventes) &lt;/b&gt; de l’activité?             </v>
      </c>
      <c r="H141" s="11" t="str">
        <f t="shared" si="54"/>
        <v xml:space="preserve">A.9 [${bus2_name}]  :   Au cours des 30 derniers jours ou &lt;i&gt; durant le dernier mois où l'activité a opéré/fonctionné &lt;/i&gt;, quel a été le &lt;b&gt; chiffre d’affaires (valeur totale des ventes) &lt;/b&gt; de l’activité?             </v>
      </c>
      <c r="I141" s="67" t="str">
        <f t="shared" si="21"/>
        <v xml:space="preserve">A.9 [${bus2_name}]  :   Au cours des 30 derniers jours ou &lt;i&gt; durant le dernier mois où l'activité a opéré/fonctionné &lt;/i&gt;, quel a été le &lt;b&gt; chiffre d’affaires (valeur totale des ventes) &lt;/b&gt; de l’activité?             </v>
      </c>
      <c r="J141" s="11" t="str">
        <f t="shared" si="57"/>
        <v xml:space="preserve">A.9 [${bus2_name}]  :   Au cours des 30 derniers jours ou &lt;i&gt; durant le dernier mois où l'activité a opéré/fonctionné &lt;/i&gt;, quel a été le &lt;b&gt; chiffre d’affaires (valeur totale des ventes) &lt;/b&gt; de l’activité?             </v>
      </c>
      <c r="K141" s="11" t="s">
        <v>568</v>
      </c>
      <c r="N141" s="11" t="s">
        <v>569</v>
      </c>
      <c r="O141" s="11" t="s">
        <v>570</v>
      </c>
      <c r="S141" s="11" t="s">
        <v>8</v>
      </c>
    </row>
    <row r="142" spans="1:25" s="11" customFormat="1" ht="14" customHeight="1" x14ac:dyDescent="0.2">
      <c r="A142" s="11" t="s">
        <v>55</v>
      </c>
      <c r="B142" s="11" t="s">
        <v>571</v>
      </c>
      <c r="C142" s="11" t="s">
        <v>1594</v>
      </c>
      <c r="D142" s="11" t="s">
        <v>1179</v>
      </c>
      <c r="E142" s="11" t="s">
        <v>553</v>
      </c>
      <c r="F142" s="11" t="str">
        <f t="shared" si="55"/>
        <v xml:space="preserve">A.10 [${bus2_name}]  :   Au cours des 30 derniers jours &lt;i&gt;ou durant le dernier mois où l'activité a opéré/fonctionné&lt;/i&gt;, quel a été &lt;b&gt; le bénéfice &lt;/b&gt; de l’activité après avoir pris en compte les différentes charges (achat de marchandises, matières premiers...) ?              </v>
      </c>
      <c r="G142" s="11" t="str">
        <f t="shared" si="56"/>
        <v xml:space="preserve">A.10 [${bus2_name}]  :   Au cours des 30 derniers jours &lt;i&gt;ou durant le dernier mois où l'activité a opéré/fonctionné&lt;/i&gt;, quel a été &lt;b&gt; le bénéfice &lt;/b&gt; de l’activité après avoir pris en compte les différentes charges (achat de marchandises, matières premiers...) ?              </v>
      </c>
      <c r="H142" s="11" t="str">
        <f t="shared" si="54"/>
        <v xml:space="preserve">A.10 [${bus2_name}]  :   Au cours des 30 derniers jours &lt;i&gt;ou durant le dernier mois où l'activité a opéré/fonctionné&lt;/i&gt;, quel a été &lt;b&gt; le bénéfice &lt;/b&gt; de l’activité après avoir pris en compte les différentes charges (achat de marchandises, matières premiers...) ?              </v>
      </c>
      <c r="I142" s="67" t="str">
        <f t="shared" si="21"/>
        <v xml:space="preserve">A.10 [${bus2_name}]  :   Au cours des 30 derniers jours &lt;i&gt;ou durant le dernier mois où l'activité a opéré/fonctionné&lt;/i&gt;, quel a été &lt;b&gt; le bénéfice &lt;/b&gt; de l’activité après avoir pris en compte les différentes charges (achat de marchandises, matières premiers...) ?              </v>
      </c>
      <c r="J142" s="11" t="str">
        <f t="shared" si="57"/>
        <v xml:space="preserve">A.10 [${bus2_name}]  :   Au cours des 30 derniers jours &lt;i&gt;ou durant le dernier mois où l'activité a opéré/fonctionné&lt;/i&gt;, quel a été &lt;b&gt; le bénéfice &lt;/b&gt; de l’activité après avoir pris en compte les différentes charges (achat de marchandises, matières premiers...) ?              </v>
      </c>
      <c r="K142" s="11" t="s">
        <v>1494</v>
      </c>
      <c r="N142" s="11" t="s">
        <v>572</v>
      </c>
      <c r="O142" s="11" t="s">
        <v>573</v>
      </c>
      <c r="S142" s="11" t="s">
        <v>8</v>
      </c>
    </row>
    <row r="143" spans="1:25" s="73" customFormat="1" ht="14" customHeight="1" x14ac:dyDescent="0.2">
      <c r="A143" s="73" t="s">
        <v>85</v>
      </c>
      <c r="B143" s="73" t="s">
        <v>961</v>
      </c>
      <c r="C143" s="94"/>
      <c r="F143" s="94"/>
      <c r="G143" s="94"/>
      <c r="H143" s="73" t="str">
        <f t="shared" si="54"/>
        <v/>
      </c>
      <c r="I143" s="67" t="str">
        <f t="shared" si="21"/>
        <v/>
      </c>
      <c r="J143" s="94"/>
      <c r="N143" s="94"/>
    </row>
    <row r="144" spans="1:25" s="11" customFormat="1" ht="14" customHeight="1" x14ac:dyDescent="0.2">
      <c r="A144" s="11" t="s">
        <v>55</v>
      </c>
      <c r="B144" s="11" t="s">
        <v>574</v>
      </c>
      <c r="C144" s="11" t="s">
        <v>575</v>
      </c>
      <c r="D144" s="11" t="s">
        <v>1180</v>
      </c>
      <c r="E144" s="11" t="s">
        <v>553</v>
      </c>
      <c r="F144" s="11" t="str">
        <f>D144&amp;" "&amp;E144&amp;"  "&amp;C144</f>
        <v>A.11 [${bus2_name}]  :   Depuis combien de temps cette activité fonctionne-t-elle? (en années révolues, si moins d'1 an, écrire 0)</v>
      </c>
      <c r="G144" s="11" t="str">
        <f>IF(F144="", "",F144)</f>
        <v>A.11 [${bus2_name}]  :   Depuis combien de temps cette activité fonctionne-t-elle? (en années révolues, si moins d'1 an, écrire 0)</v>
      </c>
      <c r="H144" s="11" t="str">
        <f t="shared" ref="H144:H145" si="58">IF(F144="", "",F144)</f>
        <v>A.11 [${bus2_name}]  :   Depuis combien de temps cette activité fonctionne-t-elle? (en années révolues, si moins d'1 an, écrire 0)</v>
      </c>
      <c r="I144" s="67" t="str">
        <f t="shared" si="21"/>
        <v>A.11 [${bus2_name}]  :   Depuis combien de temps cette activité fonctionne-t-elle? (en années révolues, si moins d'1 an, écrire 0)</v>
      </c>
      <c r="J144" s="11" t="str">
        <f>IF(F144="", "",F144)</f>
        <v>A.11 [${bus2_name}]  :   Depuis combien de temps cette activité fonctionne-t-elle? (en années révolues, si moins d'1 an, écrire 0)</v>
      </c>
      <c r="K144" s="11" t="s">
        <v>1228</v>
      </c>
      <c r="N144" s="11" t="s">
        <v>129</v>
      </c>
      <c r="S144" s="11" t="s">
        <v>8</v>
      </c>
    </row>
    <row r="145" spans="1:25" s="11" customFormat="1" ht="14" customHeight="1" x14ac:dyDescent="0.15">
      <c r="A145" s="11" t="s">
        <v>576</v>
      </c>
      <c r="B145" s="11" t="s">
        <v>577</v>
      </c>
      <c r="C145" s="168" t="s">
        <v>578</v>
      </c>
      <c r="D145" s="11" t="s">
        <v>1181</v>
      </c>
      <c r="E145" s="11" t="s">
        <v>553</v>
      </c>
      <c r="F145" s="11" t="str">
        <f>D145&amp;" "&amp;E145&amp;"  "&amp;C145</f>
        <v xml:space="preserve">A.12 [${bus2_name}]  :   Quel été la date (mois et année) du démarrage ? </v>
      </c>
      <c r="G145" s="11" t="str">
        <f>IF(F145="", "",F145)</f>
        <v xml:space="preserve">A.12 [${bus2_name}]  :   Quel été la date (mois et année) du démarrage ? </v>
      </c>
      <c r="H145" s="11" t="str">
        <f t="shared" si="58"/>
        <v xml:space="preserve">A.12 [${bus2_name}]  :   Quel été la date (mois et année) du démarrage ? </v>
      </c>
      <c r="I145" s="67" t="str">
        <f t="shared" ref="I145:I166" si="59">IF(F145="", "",F145)</f>
        <v xml:space="preserve">A.12 [${bus2_name}]  :   Quel été la date (mois et année) du démarrage ? </v>
      </c>
      <c r="J145" s="11" t="str">
        <f>IF(F145="", "",F145)</f>
        <v xml:space="preserve">A.12 [${bus2_name}]  :   Quel été la date (mois et année) du démarrage ? </v>
      </c>
      <c r="M145" s="11" t="s">
        <v>579</v>
      </c>
      <c r="P145" s="11" t="s">
        <v>580</v>
      </c>
      <c r="S145" s="11" t="s">
        <v>8</v>
      </c>
    </row>
    <row r="146" spans="1:25" s="73" customFormat="1" ht="14" customHeight="1" x14ac:dyDescent="0.2">
      <c r="A146" s="73" t="s">
        <v>48</v>
      </c>
      <c r="B146" s="73" t="s">
        <v>581</v>
      </c>
      <c r="I146" s="67" t="str">
        <f t="shared" si="59"/>
        <v/>
      </c>
      <c r="M146" s="73" t="s">
        <v>54</v>
      </c>
    </row>
    <row r="147" spans="1:25" s="11" customFormat="1" ht="14" customHeight="1" x14ac:dyDescent="0.15">
      <c r="A147" s="11" t="s">
        <v>2</v>
      </c>
      <c r="B147" s="11" t="s">
        <v>582</v>
      </c>
      <c r="C147" s="91" t="s">
        <v>1648</v>
      </c>
      <c r="D147" s="11" t="s">
        <v>1182</v>
      </c>
      <c r="E147" s="11" t="s">
        <v>553</v>
      </c>
      <c r="F147" s="11" t="str">
        <f t="shared" ref="F147:F157" si="60">D147&amp;" "&amp;E147&amp;"  "&amp;C147</f>
        <v xml:space="preserve">A.13 [${bus2_name}]  :   Combien d’argent avez-vous mis dans  cette activité en FCFA, au total au cours des 12 dernières mois pour &lt;b&gt; chacune &lt;/b&gt; des sources suivantes ? </v>
      </c>
      <c r="G147" s="11" t="str">
        <f t="shared" ref="G147:G157" si="61">IF(F147="", "",F147)</f>
        <v xml:space="preserve">A.13 [${bus2_name}]  :   Combien d’argent avez-vous mis dans  cette activité en FCFA, au total au cours des 12 dernières mois pour &lt;b&gt; chacune &lt;/b&gt; des sources suivantes ? </v>
      </c>
      <c r="H147" s="11" t="str">
        <f t="shared" ref="H147:H161" si="62">IF(F147="", "",F147)</f>
        <v xml:space="preserve">A.13 [${bus2_name}]  :   Combien d’argent avez-vous mis dans  cette activité en FCFA, au total au cours des 12 dernières mois pour &lt;b&gt; chacune &lt;/b&gt; des sources suivantes ? </v>
      </c>
      <c r="I147" s="67" t="str">
        <f t="shared" si="59"/>
        <v xml:space="preserve">A.13 [${bus2_name}]  :   Combien d’argent avez-vous mis dans  cette activité en FCFA, au total au cours des 12 dernières mois pour &lt;b&gt; chacune &lt;/b&gt; des sources suivantes ? </v>
      </c>
      <c r="J147" s="11" t="str">
        <f t="shared" ref="J147:J155" si="63">IF(F147="", "",F147)</f>
        <v xml:space="preserve">A.13 [${bus2_name}]  :   Combien d’argent avez-vous mis dans  cette activité en FCFA, au total au cours des 12 dernières mois pour &lt;b&gt; chacune &lt;/b&gt; des sources suivantes ? </v>
      </c>
      <c r="K147" s="11" t="s">
        <v>1229</v>
      </c>
      <c r="S147" s="11" t="s">
        <v>43</v>
      </c>
    </row>
    <row r="148" spans="1:25" s="11" customFormat="1" ht="14" customHeight="1" x14ac:dyDescent="0.2">
      <c r="A148" s="11" t="s">
        <v>44</v>
      </c>
      <c r="B148" s="11" t="s">
        <v>583</v>
      </c>
      <c r="C148" s="169" t="s">
        <v>584</v>
      </c>
      <c r="F148" s="11" t="str">
        <f t="shared" si="60"/>
        <v xml:space="preserve">   Fonds propres, épargne personnelle </v>
      </c>
      <c r="G148" s="11" t="str">
        <f t="shared" si="61"/>
        <v xml:space="preserve">   Fonds propres, épargne personnelle </v>
      </c>
      <c r="H148" s="11" t="str">
        <f t="shared" si="62"/>
        <v xml:space="preserve">   Fonds propres, épargne personnelle </v>
      </c>
      <c r="I148" s="67" t="str">
        <f t="shared" si="59"/>
        <v xml:space="preserve">   Fonds propres, épargne personnelle </v>
      </c>
      <c r="J148" s="11" t="str">
        <f t="shared" si="63"/>
        <v xml:space="preserve">   Fonds propres, épargne personnelle </v>
      </c>
      <c r="N148" s="11" t="s">
        <v>585</v>
      </c>
      <c r="S148" s="11" t="s">
        <v>8</v>
      </c>
    </row>
    <row r="149" spans="1:25" s="11" customFormat="1" ht="14" customHeight="1" x14ac:dyDescent="0.2">
      <c r="A149" s="11" t="s">
        <v>44</v>
      </c>
      <c r="B149" s="11" t="s">
        <v>586</v>
      </c>
      <c r="C149" s="169" t="s">
        <v>587</v>
      </c>
      <c r="F149" s="11" t="str">
        <f t="shared" si="60"/>
        <v xml:space="preserve">   Autres membres du ménage </v>
      </c>
      <c r="G149" s="11" t="str">
        <f t="shared" si="61"/>
        <v xml:space="preserve">   Autres membres du ménage </v>
      </c>
      <c r="H149" s="11" t="str">
        <f t="shared" si="62"/>
        <v xml:space="preserve">   Autres membres du ménage </v>
      </c>
      <c r="I149" s="67" t="str">
        <f t="shared" si="59"/>
        <v xml:space="preserve">   Autres membres du ménage </v>
      </c>
      <c r="J149" s="11" t="str">
        <f t="shared" si="63"/>
        <v xml:space="preserve">   Autres membres du ménage </v>
      </c>
      <c r="N149" s="11" t="s">
        <v>585</v>
      </c>
      <c r="S149" s="11" t="s">
        <v>8</v>
      </c>
    </row>
    <row r="150" spans="1:25" s="11" customFormat="1" ht="14" customHeight="1" x14ac:dyDescent="0.2">
      <c r="A150" s="11" t="s">
        <v>44</v>
      </c>
      <c r="B150" s="11" t="s">
        <v>588</v>
      </c>
      <c r="C150" s="169" t="s">
        <v>589</v>
      </c>
      <c r="F150" s="11" t="str">
        <f t="shared" si="60"/>
        <v xml:space="preserve">   Famille ou amis à l'extérieur du ménage</v>
      </c>
      <c r="G150" s="11" t="str">
        <f t="shared" si="61"/>
        <v xml:space="preserve">   Famille ou amis à l'extérieur du ménage</v>
      </c>
      <c r="H150" s="11" t="str">
        <f t="shared" si="62"/>
        <v xml:space="preserve">   Famille ou amis à l'extérieur du ménage</v>
      </c>
      <c r="I150" s="67" t="str">
        <f t="shared" si="59"/>
        <v xml:space="preserve">   Famille ou amis à l'extérieur du ménage</v>
      </c>
      <c r="J150" s="11" t="str">
        <f t="shared" si="63"/>
        <v xml:space="preserve">   Famille ou amis à l'extérieur du ménage</v>
      </c>
      <c r="N150" s="11" t="s">
        <v>585</v>
      </c>
      <c r="S150" s="11" t="s">
        <v>8</v>
      </c>
    </row>
    <row r="151" spans="1:25" s="11" customFormat="1" ht="14" customHeight="1" x14ac:dyDescent="0.2">
      <c r="A151" s="11" t="s">
        <v>44</v>
      </c>
      <c r="B151" s="11" t="s">
        <v>590</v>
      </c>
      <c r="C151" s="169" t="s">
        <v>591</v>
      </c>
      <c r="F151" s="11" t="str">
        <f t="shared" si="60"/>
        <v xml:space="preserve">   Cash transfert / Subvention / bourse filets sociaux</v>
      </c>
      <c r="G151" s="11" t="str">
        <f>IF(F151="", "",F151)&amp;""&amp;" (tché)"</f>
        <v xml:space="preserve">   Cash transfert / Subvention / bourse filets sociaux (tché)</v>
      </c>
      <c r="H151" s="11" t="str">
        <f>IF(F151="", "",F151)&amp;""&amp;" (jaharri)"</f>
        <v xml:space="preserve">   Cash transfert / Subvention / bourse filets sociaux (jaharri)</v>
      </c>
      <c r="I151" s="67" t="str">
        <f t="shared" si="59"/>
        <v xml:space="preserve">   Cash transfert / Subvention / bourse filets sociaux</v>
      </c>
      <c r="J151" s="11" t="str">
        <f t="shared" si="63"/>
        <v xml:space="preserve">   Cash transfert / Subvention / bourse filets sociaux</v>
      </c>
      <c r="N151" s="11" t="s">
        <v>585</v>
      </c>
      <c r="S151" s="11" t="s">
        <v>8</v>
      </c>
    </row>
    <row r="152" spans="1:25" s="11" customFormat="1" ht="14" customHeight="1" x14ac:dyDescent="0.2">
      <c r="A152" s="11" t="s">
        <v>44</v>
      </c>
      <c r="B152" s="11" t="s">
        <v>592</v>
      </c>
      <c r="C152" s="169" t="s">
        <v>1448</v>
      </c>
      <c r="F152" s="11" t="str">
        <f t="shared" si="60"/>
        <v xml:space="preserve">   Autre ONG, hors filets sociaux </v>
      </c>
      <c r="G152" s="11" t="str">
        <f t="shared" si="61"/>
        <v xml:space="preserve">   Autre ONG, hors filets sociaux </v>
      </c>
      <c r="H152" s="11" t="str">
        <f t="shared" si="62"/>
        <v xml:space="preserve">   Autre ONG, hors filets sociaux </v>
      </c>
      <c r="I152" s="67" t="str">
        <f t="shared" si="59"/>
        <v xml:space="preserve">   Autre ONG, hors filets sociaux </v>
      </c>
      <c r="J152" s="11" t="str">
        <f t="shared" si="63"/>
        <v xml:space="preserve">   Autre ONG, hors filets sociaux </v>
      </c>
      <c r="N152" s="11" t="s">
        <v>585</v>
      </c>
      <c r="S152" s="11" t="s">
        <v>8</v>
      </c>
    </row>
    <row r="153" spans="1:25" s="11" customFormat="1" ht="14" customHeight="1" x14ac:dyDescent="0.2">
      <c r="A153" s="11" t="s">
        <v>44</v>
      </c>
      <c r="B153" s="11" t="s">
        <v>593</v>
      </c>
      <c r="C153" s="169" t="s">
        <v>594</v>
      </c>
      <c r="F153" s="11" t="str">
        <f t="shared" si="60"/>
        <v xml:space="preserve">   AVEC </v>
      </c>
      <c r="G153" s="11" t="str">
        <f>IF(F153="", "",F153)&amp;""&amp;" (Zouba/zouba satey kan  ga garaou dan)"</f>
        <v xml:space="preserve">   AVEC  (Zouba/zouba satey kan  ga garaou dan)</v>
      </c>
      <c r="H153" s="11" t="str">
        <f>IF(F153="", "",F153)&amp;""&amp;" (Coundia assussu da bachi)"</f>
        <v xml:space="preserve">   AVEC  (Coundia assussu da bachi)</v>
      </c>
      <c r="I153" s="67" t="str">
        <f t="shared" si="59"/>
        <v xml:space="preserve">   AVEC </v>
      </c>
      <c r="J153" s="11" t="str">
        <f t="shared" si="63"/>
        <v xml:space="preserve">   AVEC </v>
      </c>
      <c r="N153" s="11" t="s">
        <v>585</v>
      </c>
      <c r="S153" s="11" t="s">
        <v>8</v>
      </c>
    </row>
    <row r="154" spans="1:25" s="11" customFormat="1" ht="14" customHeight="1" x14ac:dyDescent="0.2">
      <c r="A154" s="11" t="s">
        <v>44</v>
      </c>
      <c r="B154" s="11" t="s">
        <v>595</v>
      </c>
      <c r="C154" s="169" t="s">
        <v>596</v>
      </c>
      <c r="F154" s="11" t="str">
        <f t="shared" si="60"/>
        <v xml:space="preserve">   tontine </v>
      </c>
      <c r="G154" s="11" t="str">
        <f t="shared" si="61"/>
        <v xml:space="preserve">   tontine </v>
      </c>
      <c r="H154" s="11" t="str">
        <f t="shared" si="62"/>
        <v xml:space="preserve">   tontine </v>
      </c>
      <c r="I154" s="67" t="str">
        <f t="shared" si="59"/>
        <v xml:space="preserve">   tontine </v>
      </c>
      <c r="J154" s="11" t="str">
        <f t="shared" si="63"/>
        <v xml:space="preserve">   tontine </v>
      </c>
      <c r="N154" s="11" t="s">
        <v>585</v>
      </c>
      <c r="S154" s="11" t="s">
        <v>8</v>
      </c>
    </row>
    <row r="155" spans="1:25" ht="14" customHeight="1" x14ac:dyDescent="0.2">
      <c r="A155" s="11" t="s">
        <v>44</v>
      </c>
      <c r="B155" s="11" t="s">
        <v>597</v>
      </c>
      <c r="C155" s="169" t="s">
        <v>598</v>
      </c>
      <c r="D155" s="11"/>
      <c r="E155" s="11"/>
      <c r="F155" s="11" t="str">
        <f t="shared" si="60"/>
        <v xml:space="preserve">   Autre à spécifier</v>
      </c>
      <c r="G155" s="11" t="str">
        <f t="shared" si="61"/>
        <v xml:space="preserve">   Autre à spécifier</v>
      </c>
      <c r="H155" s="11" t="str">
        <f t="shared" si="62"/>
        <v xml:space="preserve">   Autre à spécifier</v>
      </c>
      <c r="I155" s="67" t="str">
        <f t="shared" si="59"/>
        <v xml:space="preserve">   Autre à spécifier</v>
      </c>
      <c r="J155" s="11" t="str">
        <f t="shared" si="63"/>
        <v xml:space="preserve">   Autre à spécifier</v>
      </c>
      <c r="K155" s="11"/>
      <c r="L155" s="11"/>
      <c r="M155" s="11"/>
      <c r="N155" s="11" t="s">
        <v>585</v>
      </c>
      <c r="O155" s="11"/>
      <c r="P155" s="11"/>
      <c r="Q155" s="11"/>
      <c r="R155" s="11"/>
      <c r="S155" s="11" t="s">
        <v>8</v>
      </c>
      <c r="T155" s="11"/>
      <c r="U155" s="11"/>
      <c r="V155" s="11"/>
      <c r="W155" s="11"/>
      <c r="X155" s="11"/>
      <c r="Y155" s="11"/>
    </row>
    <row r="156" spans="1:25" s="153" customFormat="1" ht="14" customHeight="1" x14ac:dyDescent="0.2">
      <c r="A156" s="85" t="s">
        <v>85</v>
      </c>
      <c r="B156" s="85" t="s">
        <v>581</v>
      </c>
      <c r="C156" s="85"/>
      <c r="D156" s="85"/>
      <c r="E156" s="85"/>
      <c r="F156" s="85"/>
      <c r="G156" s="85"/>
      <c r="H156" s="11" t="str">
        <f t="shared" si="62"/>
        <v/>
      </c>
      <c r="I156" s="67" t="str">
        <f t="shared" si="59"/>
        <v/>
      </c>
      <c r="J156" s="85"/>
      <c r="K156" s="85"/>
      <c r="L156" s="85"/>
      <c r="M156" s="85"/>
      <c r="N156" s="85"/>
      <c r="O156" s="85"/>
      <c r="P156" s="85"/>
      <c r="Q156" s="85"/>
      <c r="R156" s="85"/>
      <c r="S156" s="85"/>
      <c r="T156" s="85"/>
      <c r="U156" s="85"/>
      <c r="V156" s="85"/>
      <c r="W156" s="85"/>
      <c r="X156" s="85"/>
      <c r="Y156" s="85"/>
    </row>
    <row r="157" spans="1:25" ht="14" customHeight="1" x14ac:dyDescent="0.2">
      <c r="A157" s="11" t="s">
        <v>269</v>
      </c>
      <c r="B157" s="11" t="s">
        <v>1200</v>
      </c>
      <c r="C157" s="11" t="s">
        <v>1201</v>
      </c>
      <c r="D157" s="11"/>
      <c r="E157" s="11"/>
      <c r="F157" s="11" t="str">
        <f t="shared" si="60"/>
        <v xml:space="preserve">   Spécifier</v>
      </c>
      <c r="G157" s="11" t="str">
        <f t="shared" si="61"/>
        <v xml:space="preserve">   Spécifier</v>
      </c>
      <c r="H157" s="11" t="str">
        <f t="shared" si="62"/>
        <v xml:space="preserve">   Spécifier</v>
      </c>
      <c r="I157" s="67" t="str">
        <f t="shared" si="59"/>
        <v xml:space="preserve">   Spécifier</v>
      </c>
      <c r="J157" s="11" t="str">
        <f>H157</f>
        <v xml:space="preserve">   Spécifier</v>
      </c>
      <c r="K157" s="11"/>
      <c r="L157" s="11"/>
      <c r="M157" s="11"/>
      <c r="N157" s="11"/>
      <c r="O157" s="11"/>
      <c r="P157" s="11" t="s">
        <v>1202</v>
      </c>
      <c r="Q157" s="11"/>
      <c r="R157" s="11"/>
      <c r="S157" s="11"/>
      <c r="T157" s="11"/>
      <c r="U157" s="11"/>
      <c r="V157" s="11"/>
      <c r="W157" s="11"/>
      <c r="X157" s="11"/>
      <c r="Y157" s="11"/>
    </row>
    <row r="158" spans="1:25" ht="14" customHeight="1" x14ac:dyDescent="0.2">
      <c r="A158" s="11" t="s">
        <v>599</v>
      </c>
      <c r="B158" s="11" t="s">
        <v>600</v>
      </c>
      <c r="C158" s="91" t="s">
        <v>1558</v>
      </c>
      <c r="D158" s="11" t="s">
        <v>1183</v>
      </c>
      <c r="E158" s="11" t="s">
        <v>553</v>
      </c>
      <c r="F158" s="11" t="str">
        <f>D158&amp;" "&amp;E158&amp;"  "&amp;C158</f>
        <v xml:space="preserve">A.14 [${bus2_name}]  :   Au cours des 12 prochains mois, pensez-vous que vous allez.. : </v>
      </c>
      <c r="G158" s="11" t="str">
        <f t="shared" ref="G158:G161" si="64">IF(F158="", "",F158)</f>
        <v xml:space="preserve">A.14 [${bus2_name}]  :   Au cours des 12 prochains mois, pensez-vous que vous allez.. : </v>
      </c>
      <c r="H158" s="11" t="str">
        <f t="shared" si="62"/>
        <v xml:space="preserve">A.14 [${bus2_name}]  :   Au cours des 12 prochains mois, pensez-vous que vous allez.. : </v>
      </c>
      <c r="I158" s="67" t="str">
        <f t="shared" si="59"/>
        <v xml:space="preserve">A.14 [${bus2_name}]  :   Au cours des 12 prochains mois, pensez-vous que vous allez.. : </v>
      </c>
      <c r="J158" s="11" t="str">
        <f t="shared" ref="J158:J161" si="65">IF(F158="", "",F158)</f>
        <v xml:space="preserve">A.14 [${bus2_name}]  :   Au cours des 12 prochains mois, pensez-vous que vous allez.. : </v>
      </c>
      <c r="K158" s="11" t="s">
        <v>601</v>
      </c>
      <c r="L158" s="11"/>
      <c r="M158" s="11"/>
      <c r="N158" s="11"/>
      <c r="O158" s="11"/>
      <c r="P158" s="11"/>
      <c r="Q158" s="11"/>
      <c r="R158" s="11"/>
      <c r="S158" s="11" t="s">
        <v>8</v>
      </c>
      <c r="T158" s="11"/>
      <c r="U158" s="11"/>
      <c r="V158" s="11"/>
      <c r="W158" s="11"/>
      <c r="X158" s="11"/>
      <c r="Y158" s="11"/>
    </row>
    <row r="159" spans="1:25" ht="14" customHeight="1" x14ac:dyDescent="0.2">
      <c r="A159" s="85" t="s">
        <v>85</v>
      </c>
      <c r="B159" s="87" t="s">
        <v>550</v>
      </c>
      <c r="C159" s="85"/>
      <c r="D159" s="85"/>
      <c r="E159" s="85"/>
      <c r="F159" s="85"/>
      <c r="G159" s="85" t="str">
        <f t="shared" si="64"/>
        <v/>
      </c>
      <c r="H159" s="11" t="str">
        <f t="shared" si="62"/>
        <v/>
      </c>
      <c r="I159" s="67" t="str">
        <f t="shared" si="59"/>
        <v/>
      </c>
      <c r="J159" s="85" t="str">
        <f t="shared" si="65"/>
        <v/>
      </c>
      <c r="K159" s="85"/>
      <c r="L159" s="85"/>
      <c r="M159" s="85"/>
      <c r="N159" s="85"/>
      <c r="O159" s="85"/>
      <c r="P159" s="85"/>
      <c r="Q159" s="85"/>
      <c r="R159" s="11"/>
      <c r="S159" s="85"/>
      <c r="T159" s="85"/>
      <c r="U159" s="85"/>
      <c r="V159" s="85"/>
      <c r="W159" s="85"/>
      <c r="X159" s="85"/>
      <c r="Y159" s="85"/>
    </row>
    <row r="160" spans="1:25" s="170" customFormat="1" ht="14" customHeight="1" x14ac:dyDescent="0.2">
      <c r="A160" s="133" t="s">
        <v>133</v>
      </c>
      <c r="B160" s="136" t="s">
        <v>602</v>
      </c>
      <c r="C160" s="133"/>
      <c r="D160" s="133"/>
      <c r="E160" s="133"/>
      <c r="F160" s="133"/>
      <c r="G160" s="133" t="str">
        <f t="shared" si="64"/>
        <v/>
      </c>
      <c r="H160" s="135" t="str">
        <f t="shared" si="62"/>
        <v/>
      </c>
      <c r="I160" s="67" t="str">
        <f t="shared" si="59"/>
        <v/>
      </c>
      <c r="J160" s="133" t="str">
        <f t="shared" si="65"/>
        <v/>
      </c>
      <c r="K160" s="133"/>
      <c r="L160" s="133"/>
      <c r="M160" s="133"/>
      <c r="N160" s="133"/>
      <c r="O160" s="133"/>
      <c r="P160" s="133"/>
      <c r="Q160" s="133"/>
      <c r="R160" s="135"/>
      <c r="S160" s="133"/>
      <c r="T160" s="133"/>
      <c r="U160" s="133"/>
      <c r="V160" s="133"/>
      <c r="W160" s="133"/>
      <c r="X160" s="133"/>
      <c r="Y160" s="133"/>
    </row>
    <row r="161" spans="1:25" ht="14" customHeight="1" x14ac:dyDescent="0.2">
      <c r="A161" s="73" t="s">
        <v>85</v>
      </c>
      <c r="B161" s="73" t="s">
        <v>603</v>
      </c>
      <c r="C161" s="73"/>
      <c r="D161" s="73"/>
      <c r="E161" s="73"/>
      <c r="F161" s="73"/>
      <c r="G161" s="73" t="str">
        <f t="shared" si="64"/>
        <v/>
      </c>
      <c r="H161" s="11" t="str">
        <f t="shared" si="62"/>
        <v/>
      </c>
      <c r="I161" s="67" t="str">
        <f t="shared" si="59"/>
        <v/>
      </c>
      <c r="J161" s="73" t="str">
        <f t="shared" si="65"/>
        <v/>
      </c>
      <c r="K161" s="73"/>
      <c r="L161" s="73"/>
      <c r="M161" s="73"/>
      <c r="N161" s="73"/>
      <c r="O161" s="73"/>
      <c r="P161" s="73"/>
      <c r="Q161" s="73"/>
      <c r="R161" s="11"/>
      <c r="S161" s="73"/>
      <c r="T161" s="73"/>
      <c r="U161" s="73"/>
      <c r="V161" s="73"/>
      <c r="W161" s="73"/>
      <c r="X161" s="73"/>
      <c r="Y161" s="73"/>
    </row>
    <row r="162" spans="1:25" s="171" customFormat="1" ht="14" customHeight="1" x14ac:dyDescent="0.2">
      <c r="A162" s="137" t="s">
        <v>85</v>
      </c>
      <c r="B162" s="137" t="s">
        <v>49</v>
      </c>
      <c r="C162" s="138"/>
      <c r="D162" s="137"/>
      <c r="E162" s="137"/>
      <c r="F162" s="138"/>
      <c r="G162" s="138" t="str">
        <f>IF(F162="", "",F162)</f>
        <v/>
      </c>
      <c r="H162" s="138" t="str">
        <f>IF(F162="", "",F162)</f>
        <v/>
      </c>
      <c r="I162" s="67" t="str">
        <f t="shared" si="59"/>
        <v/>
      </c>
      <c r="J162" s="138"/>
      <c r="K162" s="137"/>
      <c r="L162" s="137"/>
      <c r="M162" s="137"/>
      <c r="N162" s="138"/>
      <c r="O162" s="137"/>
      <c r="P162" s="139"/>
      <c r="Q162" s="137"/>
      <c r="R162" s="137"/>
      <c r="S162" s="137"/>
      <c r="T162" s="137"/>
      <c r="U162" s="137"/>
      <c r="V162" s="137"/>
      <c r="W162" s="137"/>
    </row>
    <row r="163" spans="1:25" s="172" customFormat="1" ht="14" customHeight="1" x14ac:dyDescent="0.2">
      <c r="A163" s="110"/>
      <c r="B163" s="110"/>
      <c r="C163" s="111"/>
      <c r="D163" s="110"/>
      <c r="E163" s="110"/>
      <c r="F163" s="111"/>
      <c r="G163" s="111"/>
      <c r="H163" s="111"/>
      <c r="I163" s="111"/>
      <c r="J163" s="111"/>
      <c r="K163" s="110"/>
      <c r="L163" s="110"/>
      <c r="M163" s="110"/>
      <c r="N163" s="111"/>
      <c r="O163" s="110"/>
      <c r="P163" s="112"/>
      <c r="Q163" s="110"/>
      <c r="R163" s="110"/>
      <c r="S163" s="110"/>
      <c r="T163" s="110"/>
      <c r="U163" s="110"/>
      <c r="V163" s="110"/>
      <c r="W163" s="110"/>
    </row>
    <row r="164" spans="1:25" s="153" customFormat="1" ht="14" customHeight="1" x14ac:dyDescent="0.2">
      <c r="A164" s="85" t="s">
        <v>48</v>
      </c>
      <c r="B164" s="85" t="s">
        <v>102</v>
      </c>
      <c r="C164" s="85"/>
      <c r="D164" s="85"/>
      <c r="E164" s="85"/>
      <c r="F164" s="85" t="s">
        <v>962</v>
      </c>
      <c r="G164" s="85" t="str">
        <f>IF(F164="", "",F164)</f>
        <v xml:space="preserve">B. Activité génératrice de revenu principale de la bénéficiaire </v>
      </c>
      <c r="H164" s="85" t="s">
        <v>962</v>
      </c>
      <c r="I164" s="94" t="str">
        <f t="shared" si="59"/>
        <v xml:space="preserve">B. Activité génératrice de revenu principale de la bénéficiaire </v>
      </c>
      <c r="J164" s="85" t="str">
        <f>IF(F164="", "",F164)</f>
        <v xml:space="preserve">B. Activité génératrice de revenu principale de la bénéficiaire </v>
      </c>
      <c r="K164" s="85"/>
      <c r="L164" s="85"/>
      <c r="M164" s="85"/>
      <c r="N164" s="85"/>
      <c r="O164" s="85"/>
      <c r="P164" s="90" t="s">
        <v>1640</v>
      </c>
      <c r="Q164" s="85"/>
      <c r="R164" s="85"/>
      <c r="S164" s="85"/>
      <c r="T164" s="85"/>
      <c r="U164" s="85"/>
      <c r="V164" s="85"/>
      <c r="W164" s="85"/>
      <c r="X164" s="85"/>
      <c r="Y164" s="85"/>
    </row>
    <row r="165" spans="1:25" ht="14" customHeight="1" x14ac:dyDescent="0.2">
      <c r="A165" s="11" t="s">
        <v>103</v>
      </c>
      <c r="B165" s="11" t="s">
        <v>104</v>
      </c>
      <c r="C165" s="92" t="s">
        <v>105</v>
      </c>
      <c r="D165" s="11" t="s">
        <v>106</v>
      </c>
      <c r="E165" s="11"/>
      <c r="F165" s="11" t="str">
        <f t="shared" ref="F165:F176" si="66">D165&amp;" "&amp;E165&amp;"  "&amp;C165</f>
        <v xml:space="preserve">P.1   Quelle est votre activité génératrice de revenu principale ? </v>
      </c>
      <c r="G165" s="11" t="str">
        <f t="shared" ref="G165:G176" si="67">IF(F165="", "",F165)</f>
        <v xml:space="preserve">P.1   Quelle est votre activité génératrice de revenu principale ? </v>
      </c>
      <c r="H165" s="11" t="str">
        <f>IF(F165="", "",F165)</f>
        <v xml:space="preserve">P.1   Quelle est votre activité génératrice de revenu principale ? </v>
      </c>
      <c r="I165" s="67" t="str">
        <f t="shared" si="59"/>
        <v xml:space="preserve">P.1   Quelle est votre activité génératrice de revenu principale ? </v>
      </c>
      <c r="J165" s="11" t="str">
        <f t="shared" ref="J165:J176" si="68">IF(F165="", "",F165)</f>
        <v xml:space="preserve">P.1   Quelle est votre activité génératrice de revenu principale ? </v>
      </c>
      <c r="K165" s="11" t="s">
        <v>107</v>
      </c>
      <c r="L165" s="11"/>
      <c r="M165" s="11"/>
      <c r="N165" s="11"/>
      <c r="O165" s="11"/>
      <c r="P165" s="11"/>
      <c r="Q165" s="11"/>
      <c r="R165" s="11"/>
      <c r="S165" s="11" t="s">
        <v>8</v>
      </c>
      <c r="T165" s="11"/>
      <c r="U165" s="11"/>
      <c r="V165" s="11"/>
      <c r="W165" s="11"/>
      <c r="X165" s="11"/>
      <c r="Y165" s="11"/>
    </row>
    <row r="166" spans="1:25" ht="14" customHeight="1" x14ac:dyDescent="0.2">
      <c r="A166" s="11" t="s">
        <v>2</v>
      </c>
      <c r="B166" s="11" t="s">
        <v>108</v>
      </c>
      <c r="C166" s="92" t="s">
        <v>109</v>
      </c>
      <c r="D166" s="11"/>
      <c r="E166" s="11"/>
      <c r="F166" s="11" t="str">
        <f t="shared" si="66"/>
        <v xml:space="preserve">   Je vais vous poser quelques questions sur vos pratiques de gestion de cette activité. </v>
      </c>
      <c r="G166" s="11" t="str">
        <f t="shared" si="67"/>
        <v xml:space="preserve">   Je vais vous poser quelques questions sur vos pratiques de gestion de cette activité. </v>
      </c>
      <c r="H166" s="11" t="str">
        <f t="shared" ref="H166:H171" si="69">IF(F166="", "",F166)</f>
        <v xml:space="preserve">   Je vais vous poser quelques questions sur vos pratiques de gestion de cette activité. </v>
      </c>
      <c r="I166" s="67" t="str">
        <f t="shared" si="59"/>
        <v xml:space="preserve">   Je vais vous poser quelques questions sur vos pratiques de gestion de cette activité. </v>
      </c>
      <c r="J166" s="11" t="str">
        <f t="shared" si="68"/>
        <v xml:space="preserve">   Je vais vous poser quelques questions sur vos pratiques de gestion de cette activité. </v>
      </c>
      <c r="K166" s="11"/>
      <c r="L166" s="11"/>
      <c r="M166" s="11"/>
      <c r="N166" s="11"/>
      <c r="O166" s="11"/>
      <c r="P166" s="11"/>
      <c r="Q166" s="11"/>
      <c r="R166" s="11"/>
      <c r="S166" s="11" t="s">
        <v>43</v>
      </c>
      <c r="T166" s="11"/>
      <c r="U166" s="11"/>
      <c r="V166" s="11"/>
      <c r="W166" s="11"/>
      <c r="X166" s="11"/>
      <c r="Y166" s="11"/>
    </row>
    <row r="167" spans="1:25" ht="14" customHeight="1" x14ac:dyDescent="0.2">
      <c r="A167" s="11" t="s">
        <v>73</v>
      </c>
      <c r="B167" s="11" t="s">
        <v>110</v>
      </c>
      <c r="C167" s="92"/>
      <c r="D167" s="11"/>
      <c r="E167" s="11"/>
      <c r="F167" s="11" t="str">
        <f t="shared" si="66"/>
        <v xml:space="preserve">   </v>
      </c>
      <c r="G167" s="11" t="str">
        <f t="shared" si="67"/>
        <v xml:space="preserve">   </v>
      </c>
      <c r="H167" s="11" t="str">
        <f t="shared" si="69"/>
        <v xml:space="preserve">   </v>
      </c>
      <c r="I167" s="67" t="str">
        <f t="shared" ref="I167:I229" si="70">IF(F167="", "",F167)</f>
        <v xml:space="preserve">   </v>
      </c>
      <c r="J167" s="11" t="str">
        <f t="shared" si="68"/>
        <v xml:space="preserve">   </v>
      </c>
      <c r="K167" s="11"/>
      <c r="L167" s="11"/>
      <c r="M167" s="11"/>
      <c r="N167" s="11"/>
      <c r="O167" s="11"/>
      <c r="P167" s="11"/>
      <c r="Q167" s="11"/>
      <c r="R167" s="11"/>
      <c r="S167" s="11"/>
      <c r="T167" s="11"/>
      <c r="U167" s="11"/>
      <c r="V167" s="11" t="s">
        <v>111</v>
      </c>
      <c r="W167" s="11"/>
      <c r="X167" s="11"/>
      <c r="Y167" s="11"/>
    </row>
    <row r="168" spans="1:25" s="153" customFormat="1" ht="14" customHeight="1" x14ac:dyDescent="0.2">
      <c r="A168" s="85" t="s">
        <v>48</v>
      </c>
      <c r="B168" s="85" t="s">
        <v>112</v>
      </c>
      <c r="C168" s="85" t="s">
        <v>113</v>
      </c>
      <c r="D168" s="85"/>
      <c r="E168" s="85"/>
      <c r="F168" s="85" t="str">
        <f t="shared" si="66"/>
        <v xml:space="preserve">   ${act_main_name} </v>
      </c>
      <c r="G168" s="85" t="str">
        <f t="shared" si="67"/>
        <v xml:space="preserve">   ${act_main_name} </v>
      </c>
      <c r="H168" s="11" t="str">
        <f t="shared" si="69"/>
        <v xml:space="preserve">   ${act_main_name} </v>
      </c>
      <c r="I168" s="67" t="str">
        <f t="shared" si="70"/>
        <v xml:space="preserve">   ${act_main_name} </v>
      </c>
      <c r="J168" s="85" t="str">
        <f t="shared" si="68"/>
        <v xml:space="preserve">   ${act_main_name} </v>
      </c>
      <c r="K168" s="85"/>
      <c r="L168" s="85"/>
      <c r="M168" s="85" t="s">
        <v>54</v>
      </c>
      <c r="N168" s="85"/>
      <c r="O168" s="85"/>
      <c r="P168" s="85"/>
      <c r="Q168" s="85"/>
      <c r="R168" s="85"/>
      <c r="S168" s="85"/>
      <c r="T168" s="85"/>
      <c r="U168" s="85"/>
      <c r="V168" s="85"/>
      <c r="W168" s="85"/>
      <c r="X168" s="85"/>
      <c r="Y168" s="85"/>
    </row>
    <row r="169" spans="1:25" ht="14" customHeight="1" x14ac:dyDescent="0.2">
      <c r="A169" s="11" t="s">
        <v>114</v>
      </c>
      <c r="B169" s="11" t="s">
        <v>115</v>
      </c>
      <c r="C169" s="91" t="s">
        <v>1230</v>
      </c>
      <c r="D169" s="164" t="s">
        <v>1186</v>
      </c>
      <c r="E169" s="11"/>
      <c r="F169" s="11" t="str">
        <f t="shared" si="66"/>
        <v>P.2   Est-ce une activité conjointe (collective) avec des personnes &lt;b&gt; extérieures &lt;/b&gt; au ménage ?</v>
      </c>
      <c r="G169" s="11" t="str">
        <f t="shared" si="67"/>
        <v>P.2   Est-ce une activité conjointe (collective) avec des personnes &lt;b&gt; extérieures &lt;/b&gt; au ménage ?</v>
      </c>
      <c r="H169" s="11" t="str">
        <f t="shared" si="69"/>
        <v>P.2   Est-ce une activité conjointe (collective) avec des personnes &lt;b&gt; extérieures &lt;/b&gt; au ménage ?</v>
      </c>
      <c r="I169" s="67" t="str">
        <f t="shared" si="70"/>
        <v>P.2   Est-ce une activité conjointe (collective) avec des personnes &lt;b&gt; extérieures &lt;/b&gt; au ménage ?</v>
      </c>
      <c r="J169" s="11" t="str">
        <f t="shared" si="68"/>
        <v>P.2   Est-ce une activité conjointe (collective) avec des personnes &lt;b&gt; extérieures &lt;/b&gt; au ménage ?</v>
      </c>
      <c r="K169" s="11"/>
      <c r="L169" s="11"/>
      <c r="M169" s="11"/>
      <c r="N169" s="11"/>
      <c r="O169" s="11"/>
      <c r="P169" s="11"/>
      <c r="Q169" s="11"/>
      <c r="R169" s="11"/>
      <c r="S169" s="11" t="s">
        <v>8</v>
      </c>
      <c r="T169" s="11"/>
      <c r="U169" s="11"/>
      <c r="V169" s="11"/>
      <c r="W169" s="11"/>
      <c r="X169" s="11"/>
      <c r="Y169" s="11"/>
    </row>
    <row r="170" spans="1:25" ht="14" customHeight="1" x14ac:dyDescent="0.2">
      <c r="A170" s="11" t="s">
        <v>3</v>
      </c>
      <c r="B170" s="11" t="s">
        <v>117</v>
      </c>
      <c r="C170" s="92" t="s">
        <v>118</v>
      </c>
      <c r="D170" s="11" t="s">
        <v>116</v>
      </c>
      <c r="E170" s="11"/>
      <c r="F170" s="11" t="str">
        <f t="shared" si="66"/>
        <v>P.3   Vos propres fonds et les fonds de votre activité  sont-ils conservés séparément ?</v>
      </c>
      <c r="G170" s="11" t="str">
        <f t="shared" si="67"/>
        <v>P.3   Vos propres fonds et les fonds de votre activité  sont-ils conservés séparément ?</v>
      </c>
      <c r="H170" s="11" t="str">
        <f t="shared" si="69"/>
        <v>P.3   Vos propres fonds et les fonds de votre activité  sont-ils conservés séparément ?</v>
      </c>
      <c r="I170" s="67" t="str">
        <f t="shared" si="70"/>
        <v>P.3   Vos propres fonds et les fonds de votre activité  sont-ils conservés séparément ?</v>
      </c>
      <c r="J170" s="11" t="str">
        <f t="shared" si="68"/>
        <v>P.3   Vos propres fonds et les fonds de votre activité  sont-ils conservés séparément ?</v>
      </c>
      <c r="K170" s="11"/>
      <c r="L170" s="11"/>
      <c r="M170" s="11"/>
      <c r="N170" s="11"/>
      <c r="O170" s="11"/>
      <c r="P170" s="11"/>
      <c r="Q170" s="11"/>
      <c r="R170" s="11"/>
      <c r="S170" s="11" t="s">
        <v>8</v>
      </c>
      <c r="T170" s="11"/>
      <c r="U170" s="11"/>
      <c r="V170" s="11"/>
      <c r="W170" s="11"/>
      <c r="X170" s="11"/>
      <c r="Y170" s="11"/>
    </row>
    <row r="171" spans="1:25" ht="14" customHeight="1" x14ac:dyDescent="0.2">
      <c r="A171" s="11" t="s">
        <v>3</v>
      </c>
      <c r="B171" s="11" t="s">
        <v>120</v>
      </c>
      <c r="C171" s="92" t="s">
        <v>121</v>
      </c>
      <c r="D171" s="11" t="s">
        <v>119</v>
      </c>
      <c r="E171" s="11"/>
      <c r="F171" s="11" t="str">
        <f t="shared" si="66"/>
        <v>P.4   Tenez-vous un registre pour votre activité, c'est-à-dire un document (cahier, bloc-notes, fichier…) dans lequel vous enregistrez les achats ou ventes, les crédits, créances ou dettes… ?</v>
      </c>
      <c r="G171" s="11" t="str">
        <f t="shared" si="67"/>
        <v>P.4   Tenez-vous un registre pour votre activité, c'est-à-dire un document (cahier, bloc-notes, fichier…) dans lequel vous enregistrez les achats ou ventes, les crédits, créances ou dettes… ?</v>
      </c>
      <c r="H171" s="11" t="str">
        <f t="shared" si="69"/>
        <v>P.4   Tenez-vous un registre pour votre activité, c'est-à-dire un document (cahier, bloc-notes, fichier…) dans lequel vous enregistrez les achats ou ventes, les crédits, créances ou dettes… ?</v>
      </c>
      <c r="I171" s="67" t="str">
        <f t="shared" si="70"/>
        <v>P.4   Tenez-vous un registre pour votre activité, c'est-à-dire un document (cahier, bloc-notes, fichier…) dans lequel vous enregistrez les achats ou ventes, les crédits, créances ou dettes… ?</v>
      </c>
      <c r="J171" s="11" t="str">
        <f t="shared" si="68"/>
        <v>P.4   Tenez-vous un registre pour votre activité, c'est-à-dire un document (cahier, bloc-notes, fichier…) dans lequel vous enregistrez les achats ou ventes, les crédits, créances ou dettes… ?</v>
      </c>
      <c r="K171" s="11" t="s">
        <v>1231</v>
      </c>
      <c r="L171" s="11"/>
      <c r="M171" s="11"/>
      <c r="N171" s="11"/>
      <c r="O171" s="11"/>
      <c r="P171" s="11"/>
      <c r="Q171" s="11"/>
      <c r="R171" s="11"/>
      <c r="S171" s="11" t="s">
        <v>8</v>
      </c>
      <c r="T171" s="11"/>
      <c r="U171" s="11"/>
      <c r="V171" s="11"/>
      <c r="W171" s="11"/>
      <c r="X171" s="11"/>
    </row>
    <row r="172" spans="1:25" s="161" customFormat="1" ht="14" customHeight="1" x14ac:dyDescent="0.2">
      <c r="A172" s="85" t="s">
        <v>85</v>
      </c>
      <c r="B172" s="85" t="s">
        <v>112</v>
      </c>
      <c r="C172" s="167"/>
      <c r="D172" s="85"/>
      <c r="E172" s="85"/>
      <c r="F172" s="86" t="str">
        <f t="shared" si="66"/>
        <v xml:space="preserve">   </v>
      </c>
      <c r="G172" s="86" t="str">
        <f t="shared" si="67"/>
        <v xml:space="preserve">   </v>
      </c>
      <c r="H172" s="86" t="str">
        <f t="shared" ref="H172:H173" si="71">IF(F172="", "",F172)</f>
        <v xml:space="preserve">   </v>
      </c>
      <c r="I172" s="67" t="str">
        <f t="shared" si="70"/>
        <v xml:space="preserve">   </v>
      </c>
      <c r="J172" s="86"/>
      <c r="K172" s="85"/>
      <c r="L172" s="85"/>
      <c r="M172" s="85"/>
      <c r="N172" s="86"/>
      <c r="O172" s="85"/>
      <c r="P172" s="85"/>
      <c r="Q172" s="85"/>
      <c r="R172" s="85"/>
      <c r="S172" s="85"/>
      <c r="T172" s="85"/>
      <c r="U172" s="85"/>
      <c r="V172" s="85"/>
      <c r="W172" s="85"/>
      <c r="X172" s="85"/>
    </row>
    <row r="173" spans="1:25" s="161" customFormat="1" ht="14" customHeight="1" x14ac:dyDescent="0.2">
      <c r="A173" s="85" t="s">
        <v>48</v>
      </c>
      <c r="B173" s="85" t="s">
        <v>963</v>
      </c>
      <c r="C173" s="85" t="s">
        <v>113</v>
      </c>
      <c r="D173" s="85"/>
      <c r="E173" s="85"/>
      <c r="F173" s="86" t="str">
        <f t="shared" si="66"/>
        <v xml:space="preserve">   ${act_main_name} </v>
      </c>
      <c r="G173" s="86" t="str">
        <f t="shared" si="67"/>
        <v xml:space="preserve">   ${act_main_name} </v>
      </c>
      <c r="H173" s="86" t="str">
        <f t="shared" si="71"/>
        <v xml:space="preserve">   ${act_main_name} </v>
      </c>
      <c r="I173" s="67" t="str">
        <f t="shared" si="70"/>
        <v xml:space="preserve">   ${act_main_name} </v>
      </c>
      <c r="J173" s="86"/>
      <c r="K173" s="85"/>
      <c r="L173" s="85" t="s">
        <v>54</v>
      </c>
      <c r="M173" s="85"/>
      <c r="N173" s="86"/>
      <c r="O173" s="85"/>
      <c r="P173" s="85"/>
      <c r="Q173" s="85"/>
      <c r="R173" s="85"/>
      <c r="S173" s="85"/>
      <c r="T173" s="85"/>
      <c r="U173" s="85"/>
      <c r="V173" s="85"/>
      <c r="W173" s="85"/>
      <c r="X173" s="85"/>
    </row>
    <row r="174" spans="1:25" ht="14" customHeight="1" x14ac:dyDescent="0.2">
      <c r="A174" s="11" t="s">
        <v>3</v>
      </c>
      <c r="B174" s="11" t="s">
        <v>124</v>
      </c>
      <c r="C174" s="92" t="s">
        <v>125</v>
      </c>
      <c r="D174" s="11" t="s">
        <v>122</v>
      </c>
      <c r="E174" s="11"/>
      <c r="F174" s="11" t="str">
        <f t="shared" si="66"/>
        <v>P.5   Savez-vous quels sont les biens ou services qui vous rapportent le plus de profit en cas de vente ?</v>
      </c>
      <c r="G174" s="11" t="str">
        <f t="shared" si="67"/>
        <v>P.5   Savez-vous quels sont les biens ou services qui vous rapportent le plus de profit en cas de vente ?</v>
      </c>
      <c r="H174" s="11" t="str">
        <f>IF(F174="", "",F174)</f>
        <v>P.5   Savez-vous quels sont les biens ou services qui vous rapportent le plus de profit en cas de vente ?</v>
      </c>
      <c r="I174" s="67" t="str">
        <f t="shared" si="70"/>
        <v>P.5   Savez-vous quels sont les biens ou services qui vous rapportent le plus de profit en cas de vente ?</v>
      </c>
      <c r="J174" s="11" t="str">
        <f t="shared" si="68"/>
        <v>P.5   Savez-vous quels sont les biens ou services qui vous rapportent le plus de profit en cas de vente ?</v>
      </c>
      <c r="K174" s="11"/>
      <c r="L174" s="11"/>
      <c r="M174" s="11"/>
      <c r="N174" s="11"/>
      <c r="O174" s="11"/>
      <c r="P174" s="11"/>
      <c r="Q174" s="11"/>
      <c r="R174" s="11"/>
      <c r="S174" s="11" t="s">
        <v>8</v>
      </c>
      <c r="T174" s="11"/>
      <c r="U174" s="11"/>
      <c r="V174" s="11"/>
      <c r="W174" s="11"/>
      <c r="X174" s="11"/>
      <c r="Y174" s="11"/>
    </row>
    <row r="175" spans="1:25" ht="14" customHeight="1" x14ac:dyDescent="0.2">
      <c r="A175" s="74" t="s">
        <v>3</v>
      </c>
      <c r="B175" s="11" t="s">
        <v>126</v>
      </c>
      <c r="C175" s="91" t="s">
        <v>1453</v>
      </c>
      <c r="D175" s="11" t="s">
        <v>1187</v>
      </c>
      <c r="E175" s="11"/>
      <c r="F175" s="11" t="str">
        <f t="shared" si="66"/>
        <v>P.6   Au cours des 3 derniers mois, avez-vous négocié avec des fournisseurs pour obtenir un meilleur prix ?</v>
      </c>
      <c r="G175" s="11" t="str">
        <f t="shared" si="67"/>
        <v>P.6   Au cours des 3 derniers mois, avez-vous négocié avec des fournisseurs pour obtenir un meilleur prix ?</v>
      </c>
      <c r="H175" s="11" t="str">
        <f t="shared" ref="H175:H176" si="72">IF(F175="", "",F175)</f>
        <v>P.6   Au cours des 3 derniers mois, avez-vous négocié avec des fournisseurs pour obtenir un meilleur prix ?</v>
      </c>
      <c r="I175" s="67" t="str">
        <f t="shared" si="70"/>
        <v>P.6   Au cours des 3 derniers mois, avez-vous négocié avec des fournisseurs pour obtenir un meilleur prix ?</v>
      </c>
      <c r="J175" s="11" t="str">
        <f t="shared" si="68"/>
        <v>P.6   Au cours des 3 derniers mois, avez-vous négocié avec des fournisseurs pour obtenir un meilleur prix ?</v>
      </c>
      <c r="K175" s="11"/>
      <c r="L175" s="11"/>
      <c r="M175" s="11"/>
      <c r="N175" s="11"/>
      <c r="O175" s="11"/>
      <c r="P175" s="11"/>
      <c r="Q175" s="11"/>
      <c r="R175" s="11"/>
      <c r="S175" s="11" t="s">
        <v>8</v>
      </c>
      <c r="T175" s="11"/>
      <c r="U175" s="11"/>
      <c r="V175" s="11"/>
      <c r="W175" s="11"/>
      <c r="X175" s="11"/>
      <c r="Y175" s="11"/>
    </row>
    <row r="176" spans="1:25" ht="14" customHeight="1" x14ac:dyDescent="0.2">
      <c r="A176" s="74" t="s">
        <v>3</v>
      </c>
      <c r="B176" s="11" t="s">
        <v>127</v>
      </c>
      <c r="C176" s="92" t="s">
        <v>128</v>
      </c>
      <c r="D176" s="11" t="s">
        <v>1188</v>
      </c>
      <c r="E176" s="11"/>
      <c r="F176" s="11" t="str">
        <f t="shared" si="66"/>
        <v>P.7   Au cours des 3 derniers mois, avez-vous eu des insuffisances de stock ou d’intrants ?</v>
      </c>
      <c r="G176" s="11" t="str">
        <f t="shared" si="67"/>
        <v>P.7   Au cours des 3 derniers mois, avez-vous eu des insuffisances de stock ou d’intrants ?</v>
      </c>
      <c r="H176" s="11" t="str">
        <f t="shared" si="72"/>
        <v>P.7   Au cours des 3 derniers mois, avez-vous eu des insuffisances de stock ou d’intrants ?</v>
      </c>
      <c r="I176" s="67" t="str">
        <f t="shared" si="70"/>
        <v>P.7   Au cours des 3 derniers mois, avez-vous eu des insuffisances de stock ou d’intrants ?</v>
      </c>
      <c r="J176" s="11" t="str">
        <f t="shared" si="68"/>
        <v>P.7   Au cours des 3 derniers mois, avez-vous eu des insuffisances de stock ou d’intrants ?</v>
      </c>
      <c r="K176" s="11"/>
      <c r="L176" s="11"/>
      <c r="M176" s="11"/>
      <c r="N176" s="11"/>
      <c r="O176" s="11"/>
      <c r="P176" s="11"/>
      <c r="Q176" s="11"/>
      <c r="R176" s="11"/>
      <c r="S176" s="11" t="s">
        <v>8</v>
      </c>
      <c r="T176" s="11"/>
      <c r="U176" s="11"/>
      <c r="V176" s="11"/>
      <c r="W176" s="11"/>
      <c r="Y176" s="11"/>
    </row>
    <row r="177" spans="1:32" s="153" customFormat="1" ht="14" customHeight="1" x14ac:dyDescent="0.2">
      <c r="A177" s="85" t="s">
        <v>85</v>
      </c>
      <c r="B177" s="85" t="s">
        <v>963</v>
      </c>
      <c r="C177" s="167"/>
      <c r="D177" s="85"/>
      <c r="E177" s="85"/>
      <c r="F177" s="85"/>
      <c r="G177" s="85"/>
      <c r="H177" s="85"/>
      <c r="I177" s="86"/>
      <c r="J177" s="85"/>
      <c r="K177" s="85"/>
      <c r="L177" s="85"/>
      <c r="M177" s="85"/>
      <c r="N177" s="85"/>
      <c r="O177" s="85"/>
      <c r="P177" s="85"/>
      <c r="Q177" s="85"/>
      <c r="R177" s="85"/>
      <c r="S177" s="85"/>
      <c r="T177" s="85"/>
      <c r="U177" s="85"/>
      <c r="V177" s="85"/>
      <c r="W177" s="85"/>
      <c r="Y177" s="85"/>
    </row>
    <row r="178" spans="1:32" s="161" customFormat="1" ht="14" customHeight="1" x14ac:dyDescent="0.2">
      <c r="A178" s="85" t="s">
        <v>85</v>
      </c>
      <c r="B178" s="85" t="s">
        <v>102</v>
      </c>
      <c r="C178" s="167"/>
      <c r="D178" s="85"/>
      <c r="E178" s="85"/>
      <c r="F178" s="85"/>
      <c r="G178" s="85"/>
      <c r="H178" s="85"/>
      <c r="I178" s="86"/>
      <c r="J178" s="85"/>
      <c r="K178" s="85"/>
      <c r="L178" s="85"/>
      <c r="M178" s="85"/>
      <c r="N178" s="85"/>
      <c r="O178" s="85"/>
      <c r="P178" s="85"/>
      <c r="Q178" s="85"/>
      <c r="R178" s="85"/>
      <c r="S178" s="85"/>
      <c r="T178" s="85"/>
      <c r="U178" s="85"/>
      <c r="V178" s="85"/>
      <c r="W178" s="85"/>
      <c r="X178" s="85"/>
    </row>
    <row r="179" spans="1:32" s="124" customFormat="1" ht="14" customHeight="1" x14ac:dyDescent="0.2">
      <c r="A179" s="122" t="s">
        <v>48</v>
      </c>
      <c r="B179" s="122" t="s">
        <v>1242</v>
      </c>
      <c r="C179" s="123"/>
      <c r="D179" s="123"/>
      <c r="E179" s="123"/>
      <c r="F179" s="123" t="s">
        <v>1426</v>
      </c>
      <c r="G179" s="123" t="str">
        <f t="shared" ref="G179:G193" si="73">IF(F179="", "",F179)</f>
        <v xml:space="preserve">SECTION 3c : FINANCE   </v>
      </c>
      <c r="H179" s="123" t="str">
        <f t="shared" ref="H179:H180" si="74">IF(F179="", "",F179)</f>
        <v xml:space="preserve">SECTION 3c : FINANCE   </v>
      </c>
      <c r="I179" s="67" t="str">
        <f t="shared" si="70"/>
        <v xml:space="preserve">SECTION 3c : FINANCE   </v>
      </c>
      <c r="J179" s="123"/>
      <c r="K179" s="122"/>
      <c r="L179" s="122"/>
      <c r="M179" s="122"/>
      <c r="N179" s="123"/>
      <c r="O179" s="122"/>
      <c r="Q179" s="122"/>
      <c r="R179" s="122"/>
      <c r="S179" s="122"/>
      <c r="T179" s="122"/>
      <c r="U179" s="122"/>
      <c r="V179" s="122"/>
      <c r="W179" s="122"/>
      <c r="X179" s="122"/>
      <c r="Y179" s="122"/>
      <c r="Z179" s="122"/>
      <c r="AA179" s="122"/>
      <c r="AB179" s="122"/>
      <c r="AC179" s="122"/>
      <c r="AD179" s="122"/>
      <c r="AE179" s="122"/>
      <c r="AF179" s="122"/>
    </row>
    <row r="180" spans="1:32" s="164" customFormat="1" ht="14" customHeight="1" x14ac:dyDescent="0.2">
      <c r="A180" s="11" t="s">
        <v>50</v>
      </c>
      <c r="B180" s="11" t="s">
        <v>1243</v>
      </c>
      <c r="C180" s="67"/>
      <c r="D180" s="11"/>
      <c r="E180" s="11"/>
      <c r="F180" s="67"/>
      <c r="G180" s="67" t="str">
        <f t="shared" si="73"/>
        <v/>
      </c>
      <c r="H180" s="67" t="str">
        <f t="shared" si="74"/>
        <v/>
      </c>
      <c r="I180" s="67" t="str">
        <f t="shared" si="70"/>
        <v/>
      </c>
      <c r="J180" s="67"/>
      <c r="K180" s="11"/>
      <c r="L180" s="11"/>
      <c r="M180" s="11"/>
      <c r="N180" s="67"/>
      <c r="O180" s="11"/>
      <c r="P180" s="11"/>
      <c r="Q180" s="11"/>
      <c r="R180" s="11"/>
      <c r="S180" s="11"/>
      <c r="T180" s="11"/>
      <c r="V180" s="11" t="s">
        <v>52</v>
      </c>
      <c r="W180" s="11"/>
      <c r="X180" s="11"/>
    </row>
    <row r="181" spans="1:32" s="93" customFormat="1" ht="14" customHeight="1" x14ac:dyDescent="0.2">
      <c r="A181" s="11" t="s">
        <v>2</v>
      </c>
      <c r="B181" s="11"/>
      <c r="C181" s="67"/>
      <c r="D181" s="67"/>
      <c r="E181" s="67"/>
      <c r="F181" s="173" t="s">
        <v>1244</v>
      </c>
      <c r="G181" s="67" t="str">
        <f>IF(F181="", "",F181)</f>
        <v>Je voudrais vous parler des groupes ou associations d’épargne auxquels vous participez. Je parle de tour type de groupe où les gens mettent de l’argent dans un pot ou une caisse commune de manière régulière, comme une tontine, AVEC, ou tout autre groupe qui se réunit pour épargner.</v>
      </c>
      <c r="H181" s="11" t="str">
        <f>IF(F181="", "",F181)</f>
        <v>Je voudrais vous parler des groupes ou associations d’épargne auxquels vous participez. Je parle de tour type de groupe où les gens mettent de l’argent dans un pot ou une caisse commune de manière régulière, comme une tontine, AVEC, ou tout autre groupe qui se réunit pour épargner.</v>
      </c>
      <c r="I181" s="67" t="str">
        <f t="shared" si="70"/>
        <v>Je voudrais vous parler des groupes ou associations d’épargne auxquels vous participez. Je parle de tour type de groupe où les gens mettent de l’argent dans un pot ou une caisse commune de manière régulière, comme une tontine, AVEC, ou tout autre groupe qui se réunit pour épargner.</v>
      </c>
      <c r="J181" s="67" t="str">
        <f t="shared" ref="J181:J193" si="75">IF(F181="", "",F181)</f>
        <v>Je voudrais vous parler des groupes ou associations d’épargne auxquels vous participez. Je parle de tour type de groupe où les gens mettent de l’argent dans un pot ou une caisse commune de manière régulière, comme une tontine, AVEC, ou tout autre groupe qui se réunit pour épargner.</v>
      </c>
      <c r="K181" s="67"/>
      <c r="L181" s="11"/>
      <c r="M181" s="11"/>
      <c r="N181" s="11"/>
      <c r="O181" s="67"/>
      <c r="P181" s="90" t="s">
        <v>1640</v>
      </c>
      <c r="Q181" s="11"/>
      <c r="R181" s="11"/>
      <c r="S181" s="11" t="s">
        <v>43</v>
      </c>
      <c r="T181" s="11"/>
      <c r="U181" s="11"/>
      <c r="V181" s="11"/>
      <c r="W181" s="11"/>
      <c r="X181" s="11"/>
      <c r="Y181" s="11"/>
      <c r="Z181" s="11"/>
      <c r="AA181" s="11"/>
      <c r="AB181" s="11"/>
      <c r="AC181" s="11"/>
      <c r="AD181" s="11"/>
      <c r="AE181" s="11"/>
      <c r="AF181" s="11"/>
    </row>
    <row r="182" spans="1:32" s="95" customFormat="1" ht="14" customHeight="1" x14ac:dyDescent="0.2">
      <c r="A182" s="73" t="s">
        <v>48</v>
      </c>
      <c r="B182" s="114" t="s">
        <v>1245</v>
      </c>
      <c r="C182" s="94"/>
      <c r="D182" s="94"/>
      <c r="E182" s="94"/>
      <c r="F182" s="94" t="s">
        <v>1246</v>
      </c>
      <c r="G182" s="94" t="str">
        <f t="shared" si="73"/>
        <v xml:space="preserve">1. Groupes </v>
      </c>
      <c r="H182" s="73"/>
      <c r="I182" s="67" t="str">
        <f t="shared" si="70"/>
        <v xml:space="preserve">1. Groupes </v>
      </c>
      <c r="J182" s="94" t="str">
        <f t="shared" si="75"/>
        <v xml:space="preserve">1. Groupes </v>
      </c>
      <c r="K182" s="94"/>
      <c r="L182" s="73"/>
      <c r="M182" s="73"/>
      <c r="N182" s="73"/>
      <c r="O182" s="94"/>
      <c r="P182" s="90" t="s">
        <v>1640</v>
      </c>
      <c r="Q182" s="73"/>
      <c r="R182" s="73"/>
      <c r="S182" s="73"/>
      <c r="T182" s="73"/>
      <c r="U182" s="73"/>
      <c r="V182" s="73"/>
      <c r="W182" s="73"/>
      <c r="X182" s="73"/>
      <c r="Y182" s="73"/>
      <c r="Z182" s="73"/>
      <c r="AA182" s="73"/>
      <c r="AB182" s="73"/>
      <c r="AC182" s="73"/>
      <c r="AD182" s="73"/>
      <c r="AE182" s="73"/>
      <c r="AF182" s="73"/>
    </row>
    <row r="183" spans="1:32" s="11" customFormat="1" ht="14" customHeight="1" x14ac:dyDescent="0.2">
      <c r="A183" s="11" t="s">
        <v>3</v>
      </c>
      <c r="B183" s="11" t="s">
        <v>1247</v>
      </c>
      <c r="C183" s="173" t="s">
        <v>1646</v>
      </c>
      <c r="D183" s="11">
        <v>4.01</v>
      </c>
      <c r="F183" s="67" t="str">
        <f>D183&amp;" "&amp;E183&amp;"  "&amp;C183</f>
        <v xml:space="preserve">4.01   Avez-vous participé à un groupe d’épargne tel quel une tontine ou AVEC au cours des &lt;b&gt;2 dernières années  &lt;/b&gt;? </v>
      </c>
      <c r="G183" s="67" t="str">
        <f t="shared" si="73"/>
        <v xml:space="preserve">4.01   Avez-vous participé à un groupe d’épargne tel quel une tontine ou AVEC au cours des &lt;b&gt;2 dernières années  &lt;/b&gt;? </v>
      </c>
      <c r="H183" s="11" t="str">
        <f>IF(F183="", "",F183)</f>
        <v xml:space="preserve">4.01   Avez-vous participé à un groupe d’épargne tel quel une tontine ou AVEC au cours des &lt;b&gt;2 dernières années  &lt;/b&gt;? </v>
      </c>
      <c r="I183" s="67" t="str">
        <f t="shared" si="70"/>
        <v xml:space="preserve">4.01   Avez-vous participé à un groupe d’épargne tel quel une tontine ou AVEC au cours des &lt;b&gt;2 dernières années  &lt;/b&gt;? </v>
      </c>
      <c r="J183" s="67" t="str">
        <f t="shared" si="75"/>
        <v xml:space="preserve">4.01   Avez-vous participé à un groupe d’épargne tel quel une tontine ou AVEC au cours des &lt;b&gt;2 dernières années  &lt;/b&gt;? </v>
      </c>
      <c r="K183" s="11" t="s">
        <v>1615</v>
      </c>
      <c r="S183" s="11" t="s">
        <v>8</v>
      </c>
    </row>
    <row r="184" spans="1:32" s="11" customFormat="1" ht="14" customHeight="1" x14ac:dyDescent="0.2">
      <c r="A184" s="11" t="s">
        <v>55</v>
      </c>
      <c r="B184" s="11" t="s">
        <v>1248</v>
      </c>
      <c r="C184" s="173" t="s">
        <v>1647</v>
      </c>
      <c r="D184" s="11">
        <v>4.0199999999999996</v>
      </c>
      <c r="F184" s="67" t="str">
        <f>D184&amp;" "&amp;E184&amp;"  "&amp;C184</f>
        <v xml:space="preserve">4.02   A combien de groupes d’épargne (tontine ou AVEC) avez-vous participé au cours des &lt;b&gt;2 derniers années &lt;/b&gt;? </v>
      </c>
      <c r="G184" s="67" t="str">
        <f t="shared" si="73"/>
        <v xml:space="preserve">4.02   A combien de groupes d’épargne (tontine ou AVEC) avez-vous participé au cours des &lt;b&gt;2 derniers années &lt;/b&gt;? </v>
      </c>
      <c r="H184" s="11" t="str">
        <f>IF(F184="", "",F184)</f>
        <v xml:space="preserve">4.02   A combien de groupes d’épargne (tontine ou AVEC) avez-vous participé au cours des &lt;b&gt;2 derniers années &lt;/b&gt;? </v>
      </c>
      <c r="I184" s="67" t="str">
        <f t="shared" si="70"/>
        <v xml:space="preserve">4.02   A combien de groupes d’épargne (tontine ou AVEC) avez-vous participé au cours des &lt;b&gt;2 derniers années &lt;/b&gt;? </v>
      </c>
      <c r="J184" s="67" t="str">
        <f t="shared" si="75"/>
        <v xml:space="preserve">4.02   A combien de groupes d’épargne (tontine ou AVEC) avez-vous participé au cours des &lt;b&gt;2 derniers années &lt;/b&gt;? </v>
      </c>
      <c r="N184" s="11" t="s">
        <v>1249</v>
      </c>
      <c r="P184" s="11" t="s">
        <v>1250</v>
      </c>
      <c r="S184" s="11" t="s">
        <v>8</v>
      </c>
    </row>
    <row r="185" spans="1:32" s="73" customFormat="1" ht="14" customHeight="1" x14ac:dyDescent="0.2">
      <c r="A185" s="73" t="s">
        <v>70</v>
      </c>
      <c r="B185" s="73" t="s">
        <v>1251</v>
      </c>
      <c r="C185" s="94"/>
      <c r="F185" s="94"/>
      <c r="G185" s="94" t="str">
        <f t="shared" si="73"/>
        <v/>
      </c>
      <c r="I185" s="67" t="str">
        <f t="shared" si="70"/>
        <v/>
      </c>
      <c r="J185" s="94" t="str">
        <f t="shared" si="75"/>
        <v/>
      </c>
      <c r="M185" s="73" t="s">
        <v>54</v>
      </c>
      <c r="P185" s="73" t="s">
        <v>1250</v>
      </c>
    </row>
    <row r="186" spans="1:32" s="11" customFormat="1" ht="14" customHeight="1" x14ac:dyDescent="0.2">
      <c r="A186" s="11" t="s">
        <v>2</v>
      </c>
      <c r="B186" s="11" t="s">
        <v>1252</v>
      </c>
      <c r="C186" s="67" t="s">
        <v>1253</v>
      </c>
      <c r="D186" s="11">
        <v>4.03</v>
      </c>
      <c r="F186" s="67" t="str">
        <f t="shared" ref="F186:F193" si="76">D186&amp;" "&amp;E186&amp;"  "&amp;C186</f>
        <v xml:space="preserve">4.03   Agent : Faire la liste des noms de groupe d’épargne. Si ne se rappelle pas ou ne sait pas, donner un nom descriptif, (comme le jour ou lieu de réunion.) Faire la liste entière avant de passer aux questions suivantes. </v>
      </c>
      <c r="G186" s="67" t="str">
        <f t="shared" si="73"/>
        <v xml:space="preserve">4.03   Agent : Faire la liste des noms de groupe d’épargne. Si ne se rappelle pas ou ne sait pas, donner un nom descriptif, (comme le jour ou lieu de réunion.) Faire la liste entière avant de passer aux questions suivantes. </v>
      </c>
      <c r="H186" s="11" t="str">
        <f>IF(F186="", "",F186)</f>
        <v xml:space="preserve">4.03   Agent : Faire la liste des noms de groupe d’épargne. Si ne se rappelle pas ou ne sait pas, donner un nom descriptif, (comme le jour ou lieu de réunion.) Faire la liste entière avant de passer aux questions suivantes. </v>
      </c>
      <c r="I186" s="67" t="str">
        <f t="shared" si="70"/>
        <v xml:space="preserve">4.03   Agent : Faire la liste des noms de groupe d’épargne. Si ne se rappelle pas ou ne sait pas, donner un nom descriptif, (comme le jour ou lieu de réunion.) Faire la liste entière avant de passer aux questions suivantes. </v>
      </c>
      <c r="J186" s="67" t="str">
        <f t="shared" si="75"/>
        <v xml:space="preserve">4.03   Agent : Faire la liste des noms de groupe d’épargne. Si ne se rappelle pas ou ne sait pas, donner un nom descriptif, (comme le jour ou lieu de réunion.) Faire la liste entière avant de passer aux questions suivantes. </v>
      </c>
      <c r="K186" s="11" t="s">
        <v>1454</v>
      </c>
      <c r="S186" s="11" t="s">
        <v>1254</v>
      </c>
    </row>
    <row r="187" spans="1:32" s="11" customFormat="1" ht="14" customHeight="1" x14ac:dyDescent="0.2">
      <c r="A187" s="11" t="s">
        <v>269</v>
      </c>
      <c r="B187" s="11" t="s">
        <v>1255</v>
      </c>
      <c r="C187" s="67" t="s">
        <v>1256</v>
      </c>
      <c r="F187" s="67" t="str">
        <f t="shared" si="76"/>
        <v xml:space="preserve">   Nom 1: </v>
      </c>
      <c r="G187" s="67" t="str">
        <f t="shared" si="73"/>
        <v xml:space="preserve">   Nom 1: </v>
      </c>
      <c r="H187" s="11" t="str">
        <f t="shared" ref="H187:H193" si="77">IF(F187="", "",F187)</f>
        <v xml:space="preserve">   Nom 1: </v>
      </c>
      <c r="I187" s="67" t="str">
        <f t="shared" si="70"/>
        <v xml:space="preserve">   Nom 1: </v>
      </c>
      <c r="J187" s="67" t="str">
        <f t="shared" si="75"/>
        <v xml:space="preserve">   Nom 1: </v>
      </c>
      <c r="P187" s="11" t="s">
        <v>1257</v>
      </c>
      <c r="S187" s="11" t="s">
        <v>8</v>
      </c>
    </row>
    <row r="188" spans="1:32" s="11" customFormat="1" ht="14" customHeight="1" x14ac:dyDescent="0.2">
      <c r="A188" s="11" t="s">
        <v>269</v>
      </c>
      <c r="B188" s="11" t="s">
        <v>1258</v>
      </c>
      <c r="C188" s="67" t="s">
        <v>1259</v>
      </c>
      <c r="F188" s="67" t="str">
        <f t="shared" si="76"/>
        <v xml:space="preserve">   Nom 2: </v>
      </c>
      <c r="G188" s="67" t="str">
        <f t="shared" si="73"/>
        <v xml:space="preserve">   Nom 2: </v>
      </c>
      <c r="H188" s="11" t="str">
        <f t="shared" si="77"/>
        <v xml:space="preserve">   Nom 2: </v>
      </c>
      <c r="I188" s="67" t="str">
        <f t="shared" si="70"/>
        <v xml:space="preserve">   Nom 2: </v>
      </c>
      <c r="J188" s="67" t="str">
        <f t="shared" si="75"/>
        <v xml:space="preserve">   Nom 2: </v>
      </c>
      <c r="P188" s="11" t="s">
        <v>1260</v>
      </c>
      <c r="S188" s="11" t="s">
        <v>8</v>
      </c>
    </row>
    <row r="189" spans="1:32" s="11" customFormat="1" ht="14" customHeight="1" x14ac:dyDescent="0.2">
      <c r="A189" s="11" t="s">
        <v>269</v>
      </c>
      <c r="B189" s="11" t="s">
        <v>1261</v>
      </c>
      <c r="C189" s="67" t="s">
        <v>1262</v>
      </c>
      <c r="F189" s="67" t="str">
        <f t="shared" si="76"/>
        <v xml:space="preserve">   Nom 3: </v>
      </c>
      <c r="G189" s="67" t="str">
        <f t="shared" si="73"/>
        <v xml:space="preserve">   Nom 3: </v>
      </c>
      <c r="H189" s="11" t="str">
        <f t="shared" si="77"/>
        <v xml:space="preserve">   Nom 3: </v>
      </c>
      <c r="I189" s="67" t="str">
        <f t="shared" si="70"/>
        <v xml:space="preserve">   Nom 3: </v>
      </c>
      <c r="J189" s="67" t="str">
        <f t="shared" si="75"/>
        <v xml:space="preserve">   Nom 3: </v>
      </c>
      <c r="P189" s="11" t="s">
        <v>1263</v>
      </c>
      <c r="S189" s="11" t="s">
        <v>8</v>
      </c>
    </row>
    <row r="190" spans="1:32" s="11" customFormat="1" ht="14" customHeight="1" x14ac:dyDescent="0.2">
      <c r="A190" s="11" t="s">
        <v>269</v>
      </c>
      <c r="B190" s="11" t="s">
        <v>1264</v>
      </c>
      <c r="C190" s="67" t="s">
        <v>1265</v>
      </c>
      <c r="F190" s="67" t="str">
        <f t="shared" si="76"/>
        <v xml:space="preserve">   Nom 4:</v>
      </c>
      <c r="G190" s="67" t="str">
        <f t="shared" si="73"/>
        <v xml:space="preserve">   Nom 4:</v>
      </c>
      <c r="H190" s="11" t="str">
        <f t="shared" si="77"/>
        <v xml:space="preserve">   Nom 4:</v>
      </c>
      <c r="I190" s="67" t="str">
        <f t="shared" si="70"/>
        <v xml:space="preserve">   Nom 4:</v>
      </c>
      <c r="J190" s="67" t="str">
        <f t="shared" si="75"/>
        <v xml:space="preserve">   Nom 4:</v>
      </c>
      <c r="P190" s="11" t="s">
        <v>1266</v>
      </c>
      <c r="S190" s="11" t="s">
        <v>8</v>
      </c>
    </row>
    <row r="191" spans="1:32" s="11" customFormat="1" ht="14" customHeight="1" x14ac:dyDescent="0.2">
      <c r="A191" s="11" t="s">
        <v>269</v>
      </c>
      <c r="B191" s="11" t="s">
        <v>1267</v>
      </c>
      <c r="C191" s="67" t="s">
        <v>1268</v>
      </c>
      <c r="F191" s="67" t="str">
        <f t="shared" si="76"/>
        <v xml:space="preserve">   Nom 5: </v>
      </c>
      <c r="G191" s="67" t="str">
        <f t="shared" si="73"/>
        <v xml:space="preserve">   Nom 5: </v>
      </c>
      <c r="H191" s="11" t="str">
        <f t="shared" si="77"/>
        <v xml:space="preserve">   Nom 5: </v>
      </c>
      <c r="I191" s="67" t="str">
        <f t="shared" si="70"/>
        <v xml:space="preserve">   Nom 5: </v>
      </c>
      <c r="J191" s="67" t="str">
        <f t="shared" si="75"/>
        <v xml:space="preserve">   Nom 5: </v>
      </c>
      <c r="P191" s="11" t="s">
        <v>1269</v>
      </c>
      <c r="S191" s="11" t="s">
        <v>8</v>
      </c>
    </row>
    <row r="192" spans="1:32" s="11" customFormat="1" ht="14" customHeight="1" x14ac:dyDescent="0.2">
      <c r="A192" s="11" t="s">
        <v>269</v>
      </c>
      <c r="B192" s="11" t="s">
        <v>1270</v>
      </c>
      <c r="C192" s="67" t="s">
        <v>1271</v>
      </c>
      <c r="F192" s="67" t="str">
        <f t="shared" si="76"/>
        <v xml:space="preserve">   Nom 6: </v>
      </c>
      <c r="G192" s="67" t="str">
        <f t="shared" si="73"/>
        <v xml:space="preserve">   Nom 6: </v>
      </c>
      <c r="H192" s="11" t="str">
        <f t="shared" si="77"/>
        <v xml:space="preserve">   Nom 6: </v>
      </c>
      <c r="I192" s="67" t="str">
        <f t="shared" si="70"/>
        <v xml:space="preserve">   Nom 6: </v>
      </c>
      <c r="J192" s="67" t="str">
        <f t="shared" si="75"/>
        <v xml:space="preserve">   Nom 6: </v>
      </c>
      <c r="P192" s="11" t="s">
        <v>1272</v>
      </c>
      <c r="S192" s="11" t="s">
        <v>8</v>
      </c>
    </row>
    <row r="193" spans="1:24" s="11" customFormat="1" ht="14" customHeight="1" x14ac:dyDescent="0.2">
      <c r="A193" s="11" t="s">
        <v>269</v>
      </c>
      <c r="B193" s="11" t="s">
        <v>1273</v>
      </c>
      <c r="C193" s="67" t="s">
        <v>1274</v>
      </c>
      <c r="F193" s="67" t="str">
        <f t="shared" si="76"/>
        <v xml:space="preserve">   Nom 7: </v>
      </c>
      <c r="G193" s="67" t="str">
        <f t="shared" si="73"/>
        <v xml:space="preserve">   Nom 7: </v>
      </c>
      <c r="H193" s="11" t="str">
        <f t="shared" si="77"/>
        <v xml:space="preserve">   Nom 7: </v>
      </c>
      <c r="I193" s="67" t="str">
        <f t="shared" si="70"/>
        <v xml:space="preserve">   Nom 7: </v>
      </c>
      <c r="J193" s="67" t="str">
        <f t="shared" si="75"/>
        <v xml:space="preserve">   Nom 7: </v>
      </c>
      <c r="P193" s="11" t="s">
        <v>1275</v>
      </c>
      <c r="S193" s="11" t="s">
        <v>8</v>
      </c>
    </row>
    <row r="194" spans="1:24" s="73" customFormat="1" ht="14" customHeight="1" x14ac:dyDescent="0.2">
      <c r="A194" s="73" t="s">
        <v>85</v>
      </c>
      <c r="B194" s="73" t="s">
        <v>1251</v>
      </c>
      <c r="C194" s="94"/>
      <c r="F194" s="94"/>
      <c r="G194" s="94"/>
      <c r="I194" s="67" t="str">
        <f t="shared" si="70"/>
        <v/>
      </c>
      <c r="J194" s="94"/>
    </row>
    <row r="195" spans="1:24" s="174" customFormat="1" ht="14" customHeight="1" x14ac:dyDescent="0.2">
      <c r="A195" s="133" t="s">
        <v>134</v>
      </c>
      <c r="B195" s="133" t="s">
        <v>1276</v>
      </c>
      <c r="C195" s="134"/>
      <c r="D195" s="133"/>
      <c r="E195" s="133"/>
      <c r="F195" s="134" t="s">
        <v>1277</v>
      </c>
      <c r="G195" s="134" t="str">
        <f>IF(F195="", "",F195)</f>
        <v xml:space="preserve">Group ou Tontine </v>
      </c>
      <c r="H195" s="133" t="str">
        <f>IF(F195="", "",F195)</f>
        <v xml:space="preserve">Group ou Tontine </v>
      </c>
      <c r="I195" s="67" t="str">
        <f t="shared" si="70"/>
        <v xml:space="preserve">Group ou Tontine </v>
      </c>
      <c r="J195" s="134" t="str">
        <f>IF(F195="", "",F195)</f>
        <v xml:space="preserve">Group ou Tontine </v>
      </c>
      <c r="K195" s="134"/>
      <c r="L195" s="133"/>
      <c r="M195" s="133"/>
      <c r="N195" s="133"/>
      <c r="O195" s="134"/>
      <c r="P195" s="133"/>
      <c r="Q195" s="133"/>
      <c r="R195" s="133"/>
      <c r="S195" s="133"/>
      <c r="T195" s="133"/>
      <c r="U195" s="133"/>
      <c r="W195" s="133">
        <v>3</v>
      </c>
      <c r="X195" s="133"/>
    </row>
    <row r="196" spans="1:24" s="11" customFormat="1" ht="14" customHeight="1" x14ac:dyDescent="0.2">
      <c r="A196" s="11" t="s">
        <v>73</v>
      </c>
      <c r="B196" s="11" t="s">
        <v>1278</v>
      </c>
      <c r="C196" s="67"/>
      <c r="F196" s="67" t="s">
        <v>1279</v>
      </c>
      <c r="G196" s="67" t="str">
        <f>IF(F196="", "",F196)</f>
        <v xml:space="preserve">group position </v>
      </c>
      <c r="H196" s="11" t="str">
        <f t="shared" ref="H196:H199" si="78">IF(F196="", "",F196)</f>
        <v xml:space="preserve">group position </v>
      </c>
      <c r="I196" s="67" t="str">
        <f t="shared" si="70"/>
        <v xml:space="preserve">group position </v>
      </c>
      <c r="J196" s="67" t="str">
        <f>IF(F196="", "",F196)</f>
        <v xml:space="preserve">group position </v>
      </c>
      <c r="V196" s="11" t="s">
        <v>135</v>
      </c>
    </row>
    <row r="197" spans="1:24" s="11" customFormat="1" ht="14" customHeight="1" x14ac:dyDescent="0.2">
      <c r="A197" s="11" t="s">
        <v>68</v>
      </c>
      <c r="B197" s="11" t="s">
        <v>1280</v>
      </c>
      <c r="C197" s="67"/>
      <c r="F197" s="67" t="s">
        <v>1281</v>
      </c>
      <c r="G197" s="67" t="s">
        <v>1281</v>
      </c>
      <c r="H197" s="11" t="str">
        <f t="shared" si="78"/>
        <v xml:space="preserve">group or ttontine name </v>
      </c>
      <c r="I197" s="67" t="str">
        <f t="shared" si="70"/>
        <v xml:space="preserve">group or ttontine name </v>
      </c>
      <c r="J197" s="67" t="s">
        <v>1281</v>
      </c>
      <c r="V197" s="67" t="s">
        <v>1432</v>
      </c>
    </row>
    <row r="198" spans="1:24" s="161" customFormat="1" ht="14" customHeight="1" x14ac:dyDescent="0.2">
      <c r="A198" s="85" t="s">
        <v>48</v>
      </c>
      <c r="B198" s="85" t="s">
        <v>1282</v>
      </c>
      <c r="C198" s="86" t="s">
        <v>162</v>
      </c>
      <c r="D198" s="85"/>
      <c r="E198" s="85"/>
      <c r="F198" s="86"/>
      <c r="G198" s="86" t="str">
        <f>IF(F198="", "",F198)</f>
        <v/>
      </c>
      <c r="H198" s="85" t="str">
        <f t="shared" si="78"/>
        <v/>
      </c>
      <c r="I198" s="86"/>
      <c r="J198" s="86" t="str">
        <f>IF(F198="", "",F198)</f>
        <v/>
      </c>
      <c r="K198" s="86"/>
      <c r="L198" s="85"/>
      <c r="M198" s="85"/>
      <c r="N198" s="85"/>
      <c r="O198" s="86"/>
      <c r="P198" s="85" t="s">
        <v>1283</v>
      </c>
      <c r="Q198" s="85"/>
      <c r="R198" s="85"/>
      <c r="S198" s="85"/>
      <c r="T198" s="85"/>
      <c r="U198" s="85"/>
      <c r="V198" s="85"/>
      <c r="W198" s="85"/>
      <c r="X198" s="85"/>
    </row>
    <row r="199" spans="1:24" s="11" customFormat="1" ht="14" customHeight="1" x14ac:dyDescent="0.2">
      <c r="A199" s="11" t="s">
        <v>2</v>
      </c>
      <c r="C199" s="67"/>
      <c r="F199" s="67" t="s">
        <v>1284</v>
      </c>
      <c r="G199" s="67" t="str">
        <f>IF(F199="", "",F199)</f>
        <v xml:space="preserve">Group  ${ton_pos} : ${ton_name} </v>
      </c>
      <c r="H199" s="11" t="str">
        <f t="shared" si="78"/>
        <v xml:space="preserve">Group  ${ton_pos} : ${ton_name} </v>
      </c>
      <c r="I199" s="67" t="str">
        <f t="shared" si="70"/>
        <v xml:space="preserve">Group  ${ton_pos} : ${ton_name} </v>
      </c>
      <c r="J199" s="67" t="str">
        <f>IF(F199="", "",F199)</f>
        <v xml:space="preserve">Group  ${ton_pos} : ${ton_name} </v>
      </c>
      <c r="S199" s="11" t="s">
        <v>43</v>
      </c>
    </row>
    <row r="200" spans="1:24" s="73" customFormat="1" ht="14" customHeight="1" x14ac:dyDescent="0.2">
      <c r="A200" s="73" t="s">
        <v>48</v>
      </c>
      <c r="B200" s="73" t="s">
        <v>1285</v>
      </c>
      <c r="C200" s="94"/>
      <c r="F200" s="94"/>
      <c r="G200" s="94"/>
      <c r="I200" s="94"/>
      <c r="J200" s="94"/>
      <c r="M200" s="73" t="s">
        <v>72</v>
      </c>
    </row>
    <row r="201" spans="1:24" s="11" customFormat="1" ht="14" customHeight="1" x14ac:dyDescent="0.2">
      <c r="A201" s="11" t="s">
        <v>1286</v>
      </c>
      <c r="B201" s="11" t="s">
        <v>1287</v>
      </c>
      <c r="C201" s="67" t="s">
        <v>1288</v>
      </c>
      <c r="D201" s="11">
        <v>4.04</v>
      </c>
      <c r="E201" s="11" t="s">
        <v>1289</v>
      </c>
      <c r="F201" s="67" t="str">
        <f>D201&amp;" "&amp;E201&amp;"  "&amp;C201</f>
        <v xml:space="preserve">4.04 &lt;b&gt; ${ton_name} &lt;/b&gt;   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v>
      </c>
      <c r="G201" s="67" t="str">
        <f>IF(F201="", "",F201)</f>
        <v xml:space="preserve">4.04 &lt;b&gt; ${ton_name} &lt;/b&gt;   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v>
      </c>
      <c r="H201" s="11" t="str">
        <f>IF(F201="", "",F201)</f>
        <v xml:space="preserve">4.04 &lt;b&gt; ${ton_name} &lt;/b&gt;   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v>
      </c>
      <c r="I201" s="67" t="str">
        <f t="shared" si="70"/>
        <v xml:space="preserve">4.04 &lt;b&gt; ${ton_name} &lt;/b&gt;   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v>
      </c>
      <c r="J201" s="67" t="str">
        <f>IF(F201="", "",F201)</f>
        <v xml:space="preserve">4.04 &lt;b&gt; ${ton_name} &lt;/b&gt;   S’agit-il d’une tontine ou une AVEC ?  &lt;br&gt; &lt;br&gt;
&lt;b&gt; Une tontine &lt;/b&gt; est un groupe dans lequel à chaque réunion on met de l’argent et on donne la totalité de la caisse a quelqu’un pour qu’il l’utilise. &lt;br&gt; &lt;br&gt; 
&lt;b&gt; Un AVEC &lt;/b&gt; est un groupe dans lequel on accumule de l’argent au fur et à mesure des réunions, et c’est seulement la fin du cycle qu’on partage la caisse entre tous  les membres. </v>
      </c>
      <c r="S201" s="11" t="s">
        <v>8</v>
      </c>
    </row>
    <row r="202" spans="1:24" s="11" customFormat="1" ht="14" customHeight="1" x14ac:dyDescent="0.2">
      <c r="A202" s="11" t="s">
        <v>3</v>
      </c>
      <c r="B202" s="11" t="s">
        <v>1290</v>
      </c>
      <c r="C202" s="92" t="s">
        <v>1291</v>
      </c>
      <c r="D202" s="11">
        <v>4.0599999999999996</v>
      </c>
      <c r="F202" s="67" t="str">
        <f>D202&amp;" "&amp;E202&amp;"  "&amp;C202</f>
        <v xml:space="preserve">4.06   Faites-vous toujours partie de ce groupe ? </v>
      </c>
      <c r="G202" s="67" t="str">
        <f>IF(F202="", "",F202)</f>
        <v xml:space="preserve">4.06   Faites-vous toujours partie de ce groupe ? </v>
      </c>
      <c r="H202" s="11" t="str">
        <f>IF(F202="", "",F202)</f>
        <v xml:space="preserve">4.06   Faites-vous toujours partie de ce groupe ? </v>
      </c>
      <c r="I202" s="67" t="str">
        <f t="shared" si="70"/>
        <v xml:space="preserve">4.06   Faites-vous toujours partie de ce groupe ? </v>
      </c>
      <c r="J202" s="67" t="str">
        <f>IF(F202="", "",F202)</f>
        <v xml:space="preserve">4.06   Faites-vous toujours partie de ce groupe ? </v>
      </c>
      <c r="S202" s="11" t="s">
        <v>8</v>
      </c>
    </row>
    <row r="203" spans="1:24" s="11" customFormat="1" ht="14" customHeight="1" x14ac:dyDescent="0.15">
      <c r="A203" s="11" t="s">
        <v>44</v>
      </c>
      <c r="B203" s="11" t="s">
        <v>1292</v>
      </c>
      <c r="C203" s="175" t="s">
        <v>1293</v>
      </c>
      <c r="D203" s="11">
        <v>4.07</v>
      </c>
      <c r="F203" s="67" t="str">
        <f>D203&amp;" "&amp;E203&amp;"  "&amp;C203</f>
        <v xml:space="preserve">4.07   Au total, pendant combien de mois avez-vous participé à ce groupe ? </v>
      </c>
      <c r="G203" s="67" t="str">
        <f>IF(F203="", "",F203)</f>
        <v xml:space="preserve">4.07   Au total, pendant combien de mois avez-vous participé à ce groupe ? </v>
      </c>
      <c r="H203" s="11" t="str">
        <f>IF(F203="", "",F203)</f>
        <v xml:space="preserve">4.07   Au total, pendant combien de mois avez-vous participé à ce groupe ? </v>
      </c>
      <c r="I203" s="67" t="str">
        <f t="shared" si="70"/>
        <v xml:space="preserve">4.07   Au total, pendant combien de mois avez-vous participé à ce groupe ? </v>
      </c>
      <c r="J203" s="67" t="str">
        <f>IF(F203="", "",F203)</f>
        <v xml:space="preserve">4.07   Au total, pendant combien de mois avez-vous participé à ce groupe ? </v>
      </c>
      <c r="S203" s="11" t="s">
        <v>8</v>
      </c>
    </row>
    <row r="204" spans="1:24" s="85" customFormat="1" ht="14" customHeight="1" x14ac:dyDescent="0.15">
      <c r="A204" s="85" t="s">
        <v>85</v>
      </c>
      <c r="B204" s="85" t="s">
        <v>1285</v>
      </c>
      <c r="C204" s="84"/>
      <c r="F204" s="86"/>
      <c r="G204" s="86"/>
      <c r="I204" s="67" t="str">
        <f t="shared" si="70"/>
        <v/>
      </c>
      <c r="J204" s="86"/>
    </row>
    <row r="205" spans="1:24" s="85" customFormat="1" ht="14" customHeight="1" x14ac:dyDescent="0.15">
      <c r="A205" s="85" t="s">
        <v>48</v>
      </c>
      <c r="B205" s="85" t="s">
        <v>1294</v>
      </c>
      <c r="C205" s="84"/>
      <c r="F205" s="86"/>
      <c r="G205" s="86"/>
      <c r="I205" s="67" t="str">
        <f t="shared" si="70"/>
        <v/>
      </c>
      <c r="J205" s="86"/>
      <c r="M205" s="85" t="s">
        <v>72</v>
      </c>
    </row>
    <row r="206" spans="1:24" s="11" customFormat="1" ht="14" customHeight="1" x14ac:dyDescent="0.2">
      <c r="A206" s="11" t="s">
        <v>44</v>
      </c>
      <c r="B206" s="11" t="s">
        <v>1295</v>
      </c>
      <c r="C206" s="173" t="s">
        <v>1296</v>
      </c>
      <c r="D206" s="11">
        <v>4.08</v>
      </c>
      <c r="E206" s="11" t="s">
        <v>1297</v>
      </c>
      <c r="F206" s="67" t="str">
        <f>D206&amp;" "&amp;E206&amp;"  "&amp;C206</f>
        <v xml:space="preserve">4.08 &lt;b&gt; ${ton_name} &lt;/b&gt; &lt;br&gt; &lt;br&gt;   Depuis combien de mois avez-vous arrêté de participer à ce groupe ? </v>
      </c>
      <c r="G206" s="67" t="str">
        <f>IF(F206="", "",F206)</f>
        <v xml:space="preserve">4.08 &lt;b&gt; ${ton_name} &lt;/b&gt; &lt;br&gt; &lt;br&gt;   Depuis combien de mois avez-vous arrêté de participer à ce groupe ? </v>
      </c>
      <c r="H206" s="11" t="str">
        <f>IF(F206="", "",F206)</f>
        <v xml:space="preserve">4.08 &lt;b&gt; ${ton_name} &lt;/b&gt; &lt;br&gt; &lt;br&gt;   Depuis combien de mois avez-vous arrêté de participer à ce groupe ? </v>
      </c>
      <c r="I206" s="67" t="str">
        <f t="shared" si="70"/>
        <v xml:space="preserve">4.08 &lt;b&gt; ${ton_name} &lt;/b&gt; &lt;br&gt; &lt;br&gt;   Depuis combien de mois avez-vous arrêté de participer à ce groupe ? </v>
      </c>
      <c r="J206" s="67" t="str">
        <f>IF(F206="", "",F206)</f>
        <v xml:space="preserve">4.08 &lt;b&gt; ${ton_name} &lt;/b&gt; &lt;br&gt; &lt;br&gt;   Depuis combien de mois avez-vous arrêté de participer à ce groupe ? </v>
      </c>
      <c r="P206" s="11" t="s">
        <v>1298</v>
      </c>
      <c r="S206" s="11" t="s">
        <v>8</v>
      </c>
    </row>
    <row r="207" spans="1:24" s="11" customFormat="1" ht="14" customHeight="1" x14ac:dyDescent="0.2">
      <c r="A207" s="11" t="s">
        <v>1299</v>
      </c>
      <c r="B207" s="11" t="s">
        <v>1300</v>
      </c>
      <c r="C207" s="173" t="s">
        <v>1301</v>
      </c>
      <c r="D207" s="11">
        <v>4.09</v>
      </c>
      <c r="F207" s="67" t="str">
        <f>D207&amp;" "&amp;E207&amp;"  "&amp;C207</f>
        <v xml:space="preserve">4.09   Pourquoi avez-vous arrêté de participer à ce groupe ? </v>
      </c>
      <c r="G207" s="67" t="str">
        <f>IF(F207="", "",F207)</f>
        <v xml:space="preserve">4.09   Pourquoi avez-vous arrêté de participer à ce groupe ? </v>
      </c>
      <c r="H207" s="11" t="str">
        <f>IF(F207="", "",F207)</f>
        <v xml:space="preserve">4.09   Pourquoi avez-vous arrêté de participer à ce groupe ? </v>
      </c>
      <c r="I207" s="67" t="str">
        <f t="shared" si="70"/>
        <v xml:space="preserve">4.09   Pourquoi avez-vous arrêté de participer à ce groupe ? </v>
      </c>
      <c r="J207" s="67" t="str">
        <f>IF(F207="", "",F207)</f>
        <v xml:space="preserve">4.09   Pourquoi avez-vous arrêté de participer à ce groupe ? </v>
      </c>
      <c r="P207" s="11" t="s">
        <v>1298</v>
      </c>
      <c r="S207" s="11" t="s">
        <v>8</v>
      </c>
    </row>
    <row r="208" spans="1:24" s="85" customFormat="1" ht="14" customHeight="1" x14ac:dyDescent="0.2">
      <c r="A208" s="85" t="s">
        <v>85</v>
      </c>
      <c r="B208" s="85" t="s">
        <v>1302</v>
      </c>
      <c r="C208" s="167"/>
      <c r="F208" s="86" t="str">
        <f>D208&amp;" "&amp;E208&amp;"  "&amp;C208</f>
        <v xml:space="preserve">   </v>
      </c>
      <c r="G208" s="86" t="str">
        <f>IF(F208="", "",F208)</f>
        <v xml:space="preserve">   </v>
      </c>
      <c r="I208" s="67" t="str">
        <f t="shared" si="70"/>
        <v xml:space="preserve">   </v>
      </c>
      <c r="J208" s="86" t="str">
        <f>IF(F208="", "",F208)</f>
        <v xml:space="preserve">   </v>
      </c>
    </row>
    <row r="209" spans="1:24" s="11" customFormat="1" ht="14" customHeight="1" x14ac:dyDescent="0.2">
      <c r="A209" s="11" t="s">
        <v>269</v>
      </c>
      <c r="B209" s="11" t="s">
        <v>1303</v>
      </c>
      <c r="C209" s="92" t="s">
        <v>1304</v>
      </c>
      <c r="F209" s="67" t="str">
        <f>D209&amp;" "&amp;E209&amp;"  "&amp;C209</f>
        <v xml:space="preserve">   Autre raison : </v>
      </c>
      <c r="G209" s="67" t="str">
        <f>IF(F209="", "",F209)</f>
        <v xml:space="preserve">   Autre raison : </v>
      </c>
      <c r="H209" s="11" t="str">
        <f>IF(F209="", "",F209)</f>
        <v xml:space="preserve">   Autre raison : </v>
      </c>
      <c r="I209" s="67" t="str">
        <f t="shared" si="70"/>
        <v xml:space="preserve">   Autre raison : </v>
      </c>
      <c r="J209" s="67" t="str">
        <f>IF(F209="", "",F209)</f>
        <v xml:space="preserve">   Autre raison : </v>
      </c>
      <c r="P209" s="11" t="s">
        <v>1305</v>
      </c>
      <c r="S209" s="11" t="s">
        <v>8</v>
      </c>
    </row>
    <row r="210" spans="1:24" s="85" customFormat="1" ht="14" customHeight="1" x14ac:dyDescent="0.2">
      <c r="A210" s="85" t="s">
        <v>48</v>
      </c>
      <c r="B210" s="85" t="s">
        <v>1306</v>
      </c>
      <c r="C210" s="167"/>
      <c r="F210" s="86"/>
      <c r="G210" s="86"/>
      <c r="I210" s="67" t="str">
        <f t="shared" si="70"/>
        <v/>
      </c>
      <c r="J210" s="86"/>
      <c r="M210" s="85" t="s">
        <v>54</v>
      </c>
    </row>
    <row r="211" spans="1:24" s="11" customFormat="1" ht="14" customHeight="1" x14ac:dyDescent="0.2">
      <c r="A211" s="11" t="s">
        <v>44</v>
      </c>
      <c r="B211" s="11" t="s">
        <v>1307</v>
      </c>
      <c r="C211" s="92" t="s">
        <v>1308</v>
      </c>
      <c r="D211" s="97" t="s">
        <v>1309</v>
      </c>
      <c r="E211" s="11" t="s">
        <v>1297</v>
      </c>
      <c r="F211" s="67" t="str">
        <f>D211&amp;" "&amp;E211&amp;"  "&amp;C211</f>
        <v xml:space="preserve">4.10 &lt;b&gt; ${ton_name} &lt;/b&gt; &lt;br&gt; &lt;br&gt;   Combien y’a-t-il de membres ? </v>
      </c>
      <c r="G211" s="67" t="str">
        <f>IF(F211="", "",F211)</f>
        <v xml:space="preserve">4.10 &lt;b&gt; ${ton_name} &lt;/b&gt; &lt;br&gt; &lt;br&gt;   Combien y’a-t-il de membres ? </v>
      </c>
      <c r="H211" s="11" t="str">
        <f>IF(F211="", "",F211)</f>
        <v xml:space="preserve">4.10 &lt;b&gt; ${ton_name} &lt;/b&gt; &lt;br&gt; &lt;br&gt;   Combien y’a-t-il de membres ? </v>
      </c>
      <c r="I211" s="67" t="str">
        <f t="shared" si="70"/>
        <v xml:space="preserve">4.10 &lt;b&gt; ${ton_name} &lt;/b&gt; &lt;br&gt; &lt;br&gt;   Combien y’a-t-il de membres ? </v>
      </c>
      <c r="J211" s="67" t="str">
        <f>IF(F211="", "",F211)</f>
        <v xml:space="preserve">4.10 &lt;b&gt; ${ton_name} &lt;/b&gt; &lt;br&gt; &lt;br&gt;   Combien y’a-t-il de membres ? </v>
      </c>
      <c r="K211" s="11" t="s">
        <v>1310</v>
      </c>
      <c r="N211" s="11" t="s">
        <v>1311</v>
      </c>
      <c r="S211" s="11" t="s">
        <v>8</v>
      </c>
    </row>
    <row r="212" spans="1:24" s="11" customFormat="1" ht="14" customHeight="1" x14ac:dyDescent="0.2">
      <c r="A212" s="11" t="s">
        <v>1312</v>
      </c>
      <c r="B212" s="11" t="s">
        <v>1313</v>
      </c>
      <c r="C212" s="92" t="s">
        <v>1410</v>
      </c>
      <c r="D212" s="11">
        <v>4.1100000000000003</v>
      </c>
      <c r="F212" s="67" t="str">
        <f>D212&amp;" "&amp;E212&amp;"  "&amp;C212</f>
        <v xml:space="preserve">4.11   A quelle fréquence est-ce que le groupe se réunit ? X fois par [semaine, deux semaines, mois, trimestre, année, au total]  </v>
      </c>
      <c r="G212" s="67" t="str">
        <f>IF(F212="", "",F212)</f>
        <v xml:space="preserve">4.11   A quelle fréquence est-ce que le groupe se réunit ? X fois par [semaine, deux semaines, mois, trimestre, année, au total]  </v>
      </c>
      <c r="H212" s="11" t="str">
        <f>IF(F212="", "",F212)</f>
        <v xml:space="preserve">4.11   A quelle fréquence est-ce que le groupe se réunit ? X fois par [semaine, deux semaines, mois, trimestre, année, au total]  </v>
      </c>
      <c r="I212" s="67" t="str">
        <f t="shared" si="70"/>
        <v xml:space="preserve">4.11   A quelle fréquence est-ce que le groupe se réunit ? X fois par [semaine, deux semaines, mois, trimestre, année, au total]  </v>
      </c>
      <c r="J212" s="67" t="str">
        <f>IF(F212="", "",F212)</f>
        <v xml:space="preserve">4.11   A quelle fréquence est-ce que le groupe se réunit ? X fois par [semaine, deux semaines, mois, trimestre, année, au total]  </v>
      </c>
      <c r="S212" s="11" t="s">
        <v>8</v>
      </c>
    </row>
    <row r="213" spans="1:24" s="85" customFormat="1" ht="14" customHeight="1" x14ac:dyDescent="0.2">
      <c r="A213" s="85" t="s">
        <v>85</v>
      </c>
      <c r="B213" s="85" t="s">
        <v>1314</v>
      </c>
      <c r="C213" s="167"/>
      <c r="F213" s="86"/>
      <c r="G213" s="86"/>
      <c r="I213" s="67" t="str">
        <f t="shared" si="70"/>
        <v/>
      </c>
      <c r="J213" s="86"/>
    </row>
    <row r="214" spans="1:24" s="11" customFormat="1" ht="14" customHeight="1" x14ac:dyDescent="0.2">
      <c r="A214" s="11" t="s">
        <v>269</v>
      </c>
      <c r="B214" s="11" t="s">
        <v>1315</v>
      </c>
      <c r="C214" s="92" t="s">
        <v>1316</v>
      </c>
      <c r="F214" s="67" t="str">
        <f>D214&amp;" "&amp;E214&amp;"  "&amp;C214</f>
        <v xml:space="preserve">   Autre fréquence : </v>
      </c>
      <c r="G214" s="67" t="str">
        <f>IF(F214="", "",F214)</f>
        <v xml:space="preserve">   Autre fréquence : </v>
      </c>
      <c r="H214" s="11" t="str">
        <f>IF(F214="", "",F214)</f>
        <v xml:space="preserve">   Autre fréquence : </v>
      </c>
      <c r="I214" s="67" t="str">
        <f t="shared" si="70"/>
        <v xml:space="preserve">   Autre fréquence : </v>
      </c>
      <c r="J214" s="67" t="str">
        <f>IF(F214="", "",F214)</f>
        <v xml:space="preserve">   Autre fréquence : </v>
      </c>
      <c r="P214" s="11" t="s">
        <v>1317</v>
      </c>
    </row>
    <row r="215" spans="1:24" s="85" customFormat="1" ht="14" customHeight="1" x14ac:dyDescent="0.2">
      <c r="A215" s="85" t="s">
        <v>48</v>
      </c>
      <c r="B215" s="85" t="s">
        <v>1318</v>
      </c>
      <c r="C215" s="167"/>
      <c r="F215" s="86"/>
      <c r="G215" s="86"/>
      <c r="I215" s="67" t="str">
        <f t="shared" si="70"/>
        <v/>
      </c>
      <c r="J215" s="86"/>
      <c r="M215" s="85" t="s">
        <v>54</v>
      </c>
    </row>
    <row r="216" spans="1:24" s="11" customFormat="1" ht="14" customHeight="1" x14ac:dyDescent="0.2">
      <c r="A216" s="11" t="s">
        <v>44</v>
      </c>
      <c r="B216" s="11" t="s">
        <v>1319</v>
      </c>
      <c r="C216" s="173" t="s">
        <v>1320</v>
      </c>
      <c r="D216" s="11">
        <v>4.12</v>
      </c>
      <c r="E216" s="11" t="s">
        <v>1297</v>
      </c>
      <c r="F216" s="67" t="str">
        <f>D216&amp;" "&amp;E216&amp;"  "&amp;C216</f>
        <v xml:space="preserve">4.12 &lt;b&gt; ${ton_name} &lt;/b&gt; &lt;br&gt; &lt;br&gt;   En moyenne, combien d’argent mettez-vous à chaque réunion ? </v>
      </c>
      <c r="G216" s="67" t="str">
        <f>IF(F216="", "",F216)</f>
        <v xml:space="preserve">4.12 &lt;b&gt; ${ton_name} &lt;/b&gt; &lt;br&gt; &lt;br&gt;   En moyenne, combien d’argent mettez-vous à chaque réunion ? </v>
      </c>
      <c r="H216" s="11" t="str">
        <f>IF(F216="", "",F216)</f>
        <v xml:space="preserve">4.12 &lt;b&gt; ${ton_name} &lt;/b&gt; &lt;br&gt; &lt;br&gt;   En moyenne, combien d’argent mettez-vous à chaque réunion ? </v>
      </c>
      <c r="I216" s="67" t="str">
        <f t="shared" si="70"/>
        <v xml:space="preserve">4.12 &lt;b&gt; ${ton_name} &lt;/b&gt; &lt;br&gt; &lt;br&gt;   En moyenne, combien d’argent mettez-vous à chaque réunion ? </v>
      </c>
      <c r="J216" s="67" t="str">
        <f>IF(F216="", "",F216)</f>
        <v xml:space="preserve">4.12 &lt;b&gt; ${ton_name} &lt;/b&gt; &lt;br&gt; &lt;br&gt;   En moyenne, combien d’argent mettez-vous à chaque réunion ? </v>
      </c>
      <c r="K216" s="11" t="s">
        <v>1321</v>
      </c>
      <c r="N216" s="11" t="s">
        <v>1322</v>
      </c>
      <c r="S216" s="11" t="s">
        <v>8</v>
      </c>
    </row>
    <row r="217" spans="1:24" s="11" customFormat="1" ht="14" customHeight="1" x14ac:dyDescent="0.2">
      <c r="A217" s="11" t="s">
        <v>130</v>
      </c>
      <c r="B217" s="11" t="s">
        <v>1323</v>
      </c>
      <c r="C217" s="67" t="s">
        <v>131</v>
      </c>
      <c r="F217" s="67" t="str">
        <f>D217&amp;" "&amp;E217&amp;"  "&amp;C217</f>
        <v xml:space="preserve">   Monnaie : </v>
      </c>
      <c r="G217" s="67" t="str">
        <f>IF(F217="", "",F217)</f>
        <v xml:space="preserve">   Monnaie : </v>
      </c>
      <c r="H217" s="11" t="str">
        <f>IF(F217="", "",F217)</f>
        <v xml:space="preserve">   Monnaie : </v>
      </c>
      <c r="I217" s="67" t="str">
        <f t="shared" si="70"/>
        <v xml:space="preserve">   Monnaie : </v>
      </c>
      <c r="J217" s="67" t="str">
        <f>IF(F217="", "",F217)</f>
        <v xml:space="preserve">   Monnaie : </v>
      </c>
      <c r="S217" s="11" t="s">
        <v>8</v>
      </c>
      <c r="V217" s="11">
        <v>1</v>
      </c>
    </row>
    <row r="218" spans="1:24" s="11" customFormat="1" ht="14" customHeight="1" x14ac:dyDescent="0.2">
      <c r="A218" s="11" t="s">
        <v>55</v>
      </c>
      <c r="B218" s="11" t="s">
        <v>1324</v>
      </c>
      <c r="C218" s="173" t="s">
        <v>1645</v>
      </c>
      <c r="D218" s="11">
        <v>4.13</v>
      </c>
      <c r="E218" s="11" t="s">
        <v>1297</v>
      </c>
      <c r="F218" s="67" t="str">
        <f>D218&amp;" "&amp;E218&amp;"  "&amp;C218</f>
        <v xml:space="preserve">4.13 &lt;b&gt; ${ton_name} &lt;/b&gt; &lt;br&gt; &lt;br&gt;   Combien de &lt;b&gt; fois &lt;/b&gt; avez-vous bénéficié de décaissements provenant de la tontine au cours de ces 12 derniers mois? / Combien de fois avez-vous récuperé le pot ? </v>
      </c>
      <c r="G218" s="67" t="str">
        <f>IF(F218="", "",F218)</f>
        <v xml:space="preserve">4.13 &lt;b&gt; ${ton_name} &lt;/b&gt; &lt;br&gt; &lt;br&gt;   Combien de &lt;b&gt; fois &lt;/b&gt; avez-vous bénéficié de décaissements provenant de la tontine au cours de ces 12 derniers mois? / Combien de fois avez-vous récuperé le pot ? </v>
      </c>
      <c r="H218" s="11" t="str">
        <f t="shared" ref="H218:H259" si="79">IF(F218="", "",F218)</f>
        <v xml:space="preserve">4.13 &lt;b&gt; ${ton_name} &lt;/b&gt; &lt;br&gt; &lt;br&gt;   Combien de &lt;b&gt; fois &lt;/b&gt; avez-vous bénéficié de décaissements provenant de la tontine au cours de ces 12 derniers mois? / Combien de fois avez-vous récuperé le pot ? </v>
      </c>
      <c r="I218" s="67" t="str">
        <f t="shared" si="70"/>
        <v xml:space="preserve">4.13 &lt;b&gt; ${ton_name} &lt;/b&gt; &lt;br&gt; &lt;br&gt;   Combien de &lt;b&gt; fois &lt;/b&gt; avez-vous bénéficié de décaissements provenant de la tontine au cours de ces 12 derniers mois? / Combien de fois avez-vous récuperé le pot ? </v>
      </c>
      <c r="J218" s="67" t="str">
        <f>IF(F218="", "",F218)</f>
        <v xml:space="preserve">4.13 &lt;b&gt; ${ton_name} &lt;/b&gt; &lt;br&gt; &lt;br&gt;   Combien de &lt;b&gt; fois &lt;/b&gt; avez-vous bénéficié de décaissements provenant de la tontine au cours de ces 12 derniers mois? / Combien de fois avez-vous récuperé le pot ? </v>
      </c>
      <c r="P218" s="11" t="s">
        <v>1325</v>
      </c>
      <c r="S218" s="11" t="s">
        <v>8</v>
      </c>
    </row>
    <row r="219" spans="1:24" s="85" customFormat="1" ht="14" customHeight="1" x14ac:dyDescent="0.2">
      <c r="A219" s="85" t="s">
        <v>85</v>
      </c>
      <c r="B219" s="85" t="s">
        <v>1318</v>
      </c>
      <c r="C219" s="167"/>
      <c r="F219" s="86"/>
      <c r="G219" s="86"/>
      <c r="H219" s="85" t="str">
        <f t="shared" si="79"/>
        <v/>
      </c>
      <c r="I219" s="67" t="str">
        <f t="shared" si="70"/>
        <v/>
      </c>
      <c r="J219" s="86"/>
    </row>
    <row r="220" spans="1:24" s="161" customFormat="1" ht="14" customHeight="1" x14ac:dyDescent="0.2">
      <c r="A220" s="85" t="s">
        <v>48</v>
      </c>
      <c r="B220" s="85" t="s">
        <v>1326</v>
      </c>
      <c r="C220" s="86"/>
      <c r="D220" s="85"/>
      <c r="E220" s="85"/>
      <c r="F220" s="86"/>
      <c r="G220" s="86"/>
      <c r="H220" s="85" t="str">
        <f t="shared" si="79"/>
        <v/>
      </c>
      <c r="I220" s="67" t="str">
        <f t="shared" si="70"/>
        <v/>
      </c>
      <c r="J220" s="86"/>
      <c r="K220" s="86"/>
      <c r="L220" s="85"/>
      <c r="M220" s="85" t="s">
        <v>72</v>
      </c>
      <c r="N220" s="85"/>
      <c r="O220" s="86"/>
      <c r="P220" s="85" t="s">
        <v>1327</v>
      </c>
      <c r="Q220" s="85"/>
      <c r="R220" s="85"/>
      <c r="S220" s="85"/>
      <c r="T220" s="85"/>
      <c r="V220" s="85"/>
      <c r="W220" s="85"/>
      <c r="X220" s="85"/>
    </row>
    <row r="221" spans="1:24" s="11" customFormat="1" ht="14" customHeight="1" x14ac:dyDescent="0.2">
      <c r="A221" s="11" t="s">
        <v>2</v>
      </c>
      <c r="B221" s="11" t="s">
        <v>1328</v>
      </c>
      <c r="C221" s="92" t="s">
        <v>1329</v>
      </c>
      <c r="D221" s="11">
        <v>4.1399999999999997</v>
      </c>
      <c r="E221" s="11" t="s">
        <v>1297</v>
      </c>
      <c r="F221" s="67" t="str">
        <f t="shared" ref="F221:F234" si="80">D221&amp;" "&amp;E221&amp;"  "&amp;C221</f>
        <v xml:space="preserve">4.14 &lt;b&gt; ${ton_name} &lt;/b&gt; &lt;br&gt; &lt;br&gt;   Combien avez-vous reçu à chaque fois ? </v>
      </c>
      <c r="G221" s="67" t="str">
        <f t="shared" ref="G221:G234" si="81">IF(F221="", "",F221)</f>
        <v xml:space="preserve">4.14 &lt;b&gt; ${ton_name} &lt;/b&gt; &lt;br&gt; &lt;br&gt;   Combien avez-vous reçu à chaque fois ? </v>
      </c>
      <c r="H221" s="11" t="str">
        <f t="shared" si="79"/>
        <v xml:space="preserve">4.14 &lt;b&gt; ${ton_name} &lt;/b&gt; &lt;br&gt; &lt;br&gt;   Combien avez-vous reçu à chaque fois ? </v>
      </c>
      <c r="I221" s="67" t="str">
        <f t="shared" si="70"/>
        <v xml:space="preserve">4.14 &lt;b&gt; ${ton_name} &lt;/b&gt; &lt;br&gt; &lt;br&gt;   Combien avez-vous reçu à chaque fois ? </v>
      </c>
      <c r="J221" s="67" t="str">
        <f t="shared" ref="J221:J234" si="82">IF(F221="", "",F221)</f>
        <v xml:space="preserve">4.14 &lt;b&gt; ${ton_name} &lt;/b&gt; &lt;br&gt; &lt;br&gt;   Combien avez-vous reçu à chaque fois ? </v>
      </c>
      <c r="K221" s="11" t="s">
        <v>1321</v>
      </c>
      <c r="P221" s="11" t="s">
        <v>1327</v>
      </c>
      <c r="S221" s="11" t="s">
        <v>43</v>
      </c>
    </row>
    <row r="222" spans="1:24" s="11" customFormat="1" ht="14" customHeight="1" x14ac:dyDescent="0.2">
      <c r="A222" s="11" t="s">
        <v>44</v>
      </c>
      <c r="B222" s="11" t="s">
        <v>1330</v>
      </c>
      <c r="C222" s="92" t="s">
        <v>1331</v>
      </c>
      <c r="F222" s="67" t="str">
        <f t="shared" si="80"/>
        <v xml:space="preserve">   1ere fois</v>
      </c>
      <c r="G222" s="67" t="str">
        <f t="shared" si="81"/>
        <v xml:space="preserve">   1ere fois</v>
      </c>
      <c r="H222" s="11" t="str">
        <f t="shared" si="79"/>
        <v xml:space="preserve">   1ere fois</v>
      </c>
      <c r="I222" s="67" t="str">
        <f t="shared" si="70"/>
        <v xml:space="preserve">   1ere fois</v>
      </c>
      <c r="J222" s="67" t="str">
        <f t="shared" si="82"/>
        <v xml:space="preserve">   1ere fois</v>
      </c>
      <c r="P222" s="11" t="s">
        <v>1327</v>
      </c>
      <c r="S222" s="11" t="s">
        <v>8</v>
      </c>
    </row>
    <row r="223" spans="1:24" s="11" customFormat="1" ht="14" customHeight="1" x14ac:dyDescent="0.2">
      <c r="A223" s="11" t="s">
        <v>44</v>
      </c>
      <c r="B223" s="11" t="s">
        <v>1332</v>
      </c>
      <c r="C223" s="92" t="s">
        <v>1333</v>
      </c>
      <c r="F223" s="67" t="str">
        <f t="shared" si="80"/>
        <v xml:space="preserve">   2eme fois</v>
      </c>
      <c r="G223" s="67" t="str">
        <f t="shared" si="81"/>
        <v xml:space="preserve">   2eme fois</v>
      </c>
      <c r="H223" s="11" t="str">
        <f t="shared" si="79"/>
        <v xml:space="preserve">   2eme fois</v>
      </c>
      <c r="I223" s="67" t="str">
        <f t="shared" si="70"/>
        <v xml:space="preserve">   2eme fois</v>
      </c>
      <c r="J223" s="67" t="str">
        <f t="shared" si="82"/>
        <v xml:space="preserve">   2eme fois</v>
      </c>
      <c r="P223" s="11" t="s">
        <v>1334</v>
      </c>
      <c r="S223" s="11" t="s">
        <v>8</v>
      </c>
    </row>
    <row r="224" spans="1:24" s="11" customFormat="1" ht="14" customHeight="1" x14ac:dyDescent="0.2">
      <c r="A224" s="11" t="s">
        <v>44</v>
      </c>
      <c r="B224" s="11" t="s">
        <v>1335</v>
      </c>
      <c r="C224" s="92" t="s">
        <v>1336</v>
      </c>
      <c r="F224" s="67" t="str">
        <f t="shared" si="80"/>
        <v xml:space="preserve">   3eme fois</v>
      </c>
      <c r="G224" s="67" t="str">
        <f t="shared" si="81"/>
        <v xml:space="preserve">   3eme fois</v>
      </c>
      <c r="H224" s="11" t="str">
        <f t="shared" si="79"/>
        <v xml:space="preserve">   3eme fois</v>
      </c>
      <c r="I224" s="67" t="str">
        <f t="shared" si="70"/>
        <v xml:space="preserve">   3eme fois</v>
      </c>
      <c r="J224" s="67" t="str">
        <f t="shared" si="82"/>
        <v xml:space="preserve">   3eme fois</v>
      </c>
      <c r="P224" s="11" t="s">
        <v>1337</v>
      </c>
      <c r="S224" s="11" t="s">
        <v>8</v>
      </c>
    </row>
    <row r="225" spans="1:22" s="11" customFormat="1" ht="14" customHeight="1" x14ac:dyDescent="0.2">
      <c r="A225" s="11" t="s">
        <v>44</v>
      </c>
      <c r="B225" s="11" t="s">
        <v>1338</v>
      </c>
      <c r="C225" s="92" t="s">
        <v>1339</v>
      </c>
      <c r="F225" s="67" t="str">
        <f t="shared" si="80"/>
        <v xml:space="preserve">   4eme fois</v>
      </c>
      <c r="G225" s="67" t="str">
        <f t="shared" si="81"/>
        <v xml:space="preserve">   4eme fois</v>
      </c>
      <c r="H225" s="11" t="str">
        <f t="shared" si="79"/>
        <v xml:space="preserve">   4eme fois</v>
      </c>
      <c r="I225" s="67" t="str">
        <f t="shared" si="70"/>
        <v xml:space="preserve">   4eme fois</v>
      </c>
      <c r="J225" s="67" t="str">
        <f t="shared" si="82"/>
        <v xml:space="preserve">   4eme fois</v>
      </c>
      <c r="P225" s="11" t="s">
        <v>1340</v>
      </c>
      <c r="S225" s="11" t="s">
        <v>8</v>
      </c>
    </row>
    <row r="226" spans="1:22" s="11" customFormat="1" ht="14" customHeight="1" x14ac:dyDescent="0.2">
      <c r="A226" s="11" t="s">
        <v>44</v>
      </c>
      <c r="B226" s="11" t="s">
        <v>1341</v>
      </c>
      <c r="C226" s="92" t="s">
        <v>1342</v>
      </c>
      <c r="F226" s="67" t="str">
        <f t="shared" si="80"/>
        <v xml:space="preserve">   5eme fois</v>
      </c>
      <c r="G226" s="67" t="str">
        <f t="shared" si="81"/>
        <v xml:space="preserve">   5eme fois</v>
      </c>
      <c r="H226" s="11" t="str">
        <f t="shared" si="79"/>
        <v xml:space="preserve">   5eme fois</v>
      </c>
      <c r="I226" s="67" t="str">
        <f t="shared" si="70"/>
        <v xml:space="preserve">   5eme fois</v>
      </c>
      <c r="J226" s="67" t="str">
        <f t="shared" si="82"/>
        <v xml:space="preserve">   5eme fois</v>
      </c>
      <c r="P226" s="11" t="s">
        <v>1343</v>
      </c>
      <c r="S226" s="11" t="s">
        <v>8</v>
      </c>
    </row>
    <row r="227" spans="1:22" s="11" customFormat="1" ht="14" customHeight="1" x14ac:dyDescent="0.2">
      <c r="A227" s="11" t="s">
        <v>44</v>
      </c>
      <c r="B227" s="11" t="s">
        <v>1344</v>
      </c>
      <c r="C227" s="92" t="s">
        <v>1345</v>
      </c>
      <c r="F227" s="67" t="str">
        <f t="shared" si="80"/>
        <v xml:space="preserve">   6eme fois</v>
      </c>
      <c r="G227" s="67" t="str">
        <f t="shared" si="81"/>
        <v xml:space="preserve">   6eme fois</v>
      </c>
      <c r="H227" s="11" t="str">
        <f t="shared" si="79"/>
        <v xml:space="preserve">   6eme fois</v>
      </c>
      <c r="I227" s="67" t="str">
        <f t="shared" si="70"/>
        <v xml:space="preserve">   6eme fois</v>
      </c>
      <c r="J227" s="67" t="str">
        <f t="shared" si="82"/>
        <v xml:space="preserve">   6eme fois</v>
      </c>
      <c r="P227" s="11" t="s">
        <v>1346</v>
      </c>
      <c r="S227" s="11" t="s">
        <v>8</v>
      </c>
    </row>
    <row r="228" spans="1:22" s="11" customFormat="1" ht="14" customHeight="1" x14ac:dyDescent="0.2">
      <c r="A228" s="11" t="s">
        <v>44</v>
      </c>
      <c r="B228" s="11" t="s">
        <v>1347</v>
      </c>
      <c r="C228" s="92" t="s">
        <v>1348</v>
      </c>
      <c r="F228" s="67" t="str">
        <f t="shared" si="80"/>
        <v xml:space="preserve">   7eme fois</v>
      </c>
      <c r="G228" s="67" t="str">
        <f t="shared" si="81"/>
        <v xml:space="preserve">   7eme fois</v>
      </c>
      <c r="H228" s="11" t="str">
        <f t="shared" si="79"/>
        <v xml:space="preserve">   7eme fois</v>
      </c>
      <c r="I228" s="67" t="str">
        <f t="shared" si="70"/>
        <v xml:space="preserve">   7eme fois</v>
      </c>
      <c r="J228" s="67" t="str">
        <f t="shared" si="82"/>
        <v xml:space="preserve">   7eme fois</v>
      </c>
      <c r="P228" s="11" t="s">
        <v>1349</v>
      </c>
      <c r="S228" s="11" t="s">
        <v>8</v>
      </c>
    </row>
    <row r="229" spans="1:22" s="11" customFormat="1" ht="14" customHeight="1" x14ac:dyDescent="0.2">
      <c r="A229" s="11" t="s">
        <v>44</v>
      </c>
      <c r="B229" s="11" t="s">
        <v>1350</v>
      </c>
      <c r="C229" s="92" t="s">
        <v>1351</v>
      </c>
      <c r="F229" s="67" t="str">
        <f t="shared" si="80"/>
        <v xml:space="preserve">   8eme fois</v>
      </c>
      <c r="G229" s="67" t="str">
        <f t="shared" si="81"/>
        <v xml:space="preserve">   8eme fois</v>
      </c>
      <c r="H229" s="11" t="str">
        <f t="shared" si="79"/>
        <v xml:space="preserve">   8eme fois</v>
      </c>
      <c r="I229" s="67" t="str">
        <f t="shared" si="70"/>
        <v xml:space="preserve">   8eme fois</v>
      </c>
      <c r="J229" s="67" t="str">
        <f t="shared" si="82"/>
        <v xml:space="preserve">   8eme fois</v>
      </c>
      <c r="P229" s="11" t="s">
        <v>1352</v>
      </c>
      <c r="S229" s="11" t="s">
        <v>8</v>
      </c>
    </row>
    <row r="230" spans="1:22" s="11" customFormat="1" ht="14" customHeight="1" x14ac:dyDescent="0.2">
      <c r="A230" s="11" t="s">
        <v>44</v>
      </c>
      <c r="B230" s="11" t="s">
        <v>1353</v>
      </c>
      <c r="C230" s="92" t="s">
        <v>1354</v>
      </c>
      <c r="F230" s="67" t="str">
        <f t="shared" si="80"/>
        <v xml:space="preserve">   9eme fois</v>
      </c>
      <c r="G230" s="67" t="str">
        <f t="shared" si="81"/>
        <v xml:space="preserve">   9eme fois</v>
      </c>
      <c r="H230" s="11" t="str">
        <f t="shared" si="79"/>
        <v xml:space="preserve">   9eme fois</v>
      </c>
      <c r="I230" s="67" t="str">
        <f t="shared" ref="I230:I268" si="83">IF(F230="", "",F230)</f>
        <v xml:space="preserve">   9eme fois</v>
      </c>
      <c r="J230" s="67" t="str">
        <f t="shared" si="82"/>
        <v xml:space="preserve">   9eme fois</v>
      </c>
      <c r="P230" s="11" t="s">
        <v>1355</v>
      </c>
      <c r="S230" s="11" t="s">
        <v>8</v>
      </c>
    </row>
    <row r="231" spans="1:22" s="11" customFormat="1" ht="14" customHeight="1" x14ac:dyDescent="0.2">
      <c r="A231" s="11" t="s">
        <v>44</v>
      </c>
      <c r="B231" s="11" t="s">
        <v>1356</v>
      </c>
      <c r="C231" s="92" t="s">
        <v>1357</v>
      </c>
      <c r="F231" s="67" t="str">
        <f t="shared" si="80"/>
        <v xml:space="preserve">   10eme fois</v>
      </c>
      <c r="G231" s="67" t="str">
        <f t="shared" si="81"/>
        <v xml:space="preserve">   10eme fois</v>
      </c>
      <c r="H231" s="11" t="str">
        <f t="shared" si="79"/>
        <v xml:space="preserve">   10eme fois</v>
      </c>
      <c r="I231" s="67" t="str">
        <f t="shared" si="83"/>
        <v xml:space="preserve">   10eme fois</v>
      </c>
      <c r="J231" s="67" t="str">
        <f t="shared" si="82"/>
        <v xml:space="preserve">   10eme fois</v>
      </c>
      <c r="P231" s="11" t="s">
        <v>1358</v>
      </c>
      <c r="S231" s="11" t="s">
        <v>8</v>
      </c>
    </row>
    <row r="232" spans="1:22" s="11" customFormat="1" ht="14" customHeight="1" x14ac:dyDescent="0.2">
      <c r="A232" s="11" t="s">
        <v>44</v>
      </c>
      <c r="B232" s="11" t="s">
        <v>1359</v>
      </c>
      <c r="C232" s="92" t="s">
        <v>1360</v>
      </c>
      <c r="F232" s="67" t="str">
        <f t="shared" si="80"/>
        <v xml:space="preserve">   11eme fois</v>
      </c>
      <c r="G232" s="67" t="str">
        <f t="shared" si="81"/>
        <v xml:space="preserve">   11eme fois</v>
      </c>
      <c r="H232" s="11" t="str">
        <f t="shared" si="79"/>
        <v xml:space="preserve">   11eme fois</v>
      </c>
      <c r="I232" s="67" t="str">
        <f t="shared" si="83"/>
        <v xml:space="preserve">   11eme fois</v>
      </c>
      <c r="J232" s="67" t="str">
        <f t="shared" si="82"/>
        <v xml:space="preserve">   11eme fois</v>
      </c>
      <c r="P232" s="11" t="s">
        <v>1361</v>
      </c>
      <c r="S232" s="11" t="s">
        <v>8</v>
      </c>
    </row>
    <row r="233" spans="1:22" s="11" customFormat="1" ht="14" customHeight="1" x14ac:dyDescent="0.2">
      <c r="A233" s="11" t="s">
        <v>44</v>
      </c>
      <c r="B233" s="11" t="s">
        <v>1362</v>
      </c>
      <c r="C233" s="92" t="s">
        <v>1363</v>
      </c>
      <c r="F233" s="67" t="str">
        <f t="shared" si="80"/>
        <v xml:space="preserve">   12eme fois</v>
      </c>
      <c r="G233" s="67" t="str">
        <f t="shared" si="81"/>
        <v xml:space="preserve">   12eme fois</v>
      </c>
      <c r="H233" s="11" t="str">
        <f t="shared" si="79"/>
        <v xml:space="preserve">   12eme fois</v>
      </c>
      <c r="I233" s="67" t="str">
        <f t="shared" si="83"/>
        <v xml:space="preserve">   12eme fois</v>
      </c>
      <c r="J233" s="67" t="str">
        <f t="shared" si="82"/>
        <v xml:space="preserve">   12eme fois</v>
      </c>
      <c r="P233" s="11" t="s">
        <v>1364</v>
      </c>
      <c r="S233" s="11" t="s">
        <v>8</v>
      </c>
    </row>
    <row r="234" spans="1:22" s="11" customFormat="1" ht="14" customHeight="1" x14ac:dyDescent="0.2">
      <c r="A234" s="11" t="s">
        <v>130</v>
      </c>
      <c r="B234" s="11" t="s">
        <v>1365</v>
      </c>
      <c r="C234" s="67" t="s">
        <v>131</v>
      </c>
      <c r="F234" s="67" t="str">
        <f t="shared" si="80"/>
        <v xml:space="preserve">   Monnaie : </v>
      </c>
      <c r="G234" s="67" t="str">
        <f t="shared" si="81"/>
        <v xml:space="preserve">   Monnaie : </v>
      </c>
      <c r="H234" s="11" t="str">
        <f t="shared" si="79"/>
        <v xml:space="preserve">   Monnaie : </v>
      </c>
      <c r="I234" s="67" t="str">
        <f t="shared" si="83"/>
        <v xml:space="preserve">   Monnaie : </v>
      </c>
      <c r="J234" s="67" t="str">
        <f t="shared" si="82"/>
        <v xml:space="preserve">   Monnaie : </v>
      </c>
      <c r="L234" s="11">
        <v>1</v>
      </c>
      <c r="P234" s="11" t="s">
        <v>1327</v>
      </c>
      <c r="S234" s="11" t="s">
        <v>8</v>
      </c>
      <c r="V234" s="11">
        <v>1</v>
      </c>
    </row>
    <row r="235" spans="1:22" s="85" customFormat="1" ht="14" customHeight="1" x14ac:dyDescent="0.2">
      <c r="A235" s="85" t="s">
        <v>61</v>
      </c>
      <c r="B235" s="85" t="s">
        <v>1326</v>
      </c>
      <c r="H235" s="85" t="str">
        <f t="shared" si="79"/>
        <v/>
      </c>
      <c r="I235" s="67" t="str">
        <f t="shared" si="83"/>
        <v/>
      </c>
    </row>
    <row r="236" spans="1:22" s="85" customFormat="1" ht="14" customHeight="1" x14ac:dyDescent="0.2">
      <c r="A236" s="85" t="s">
        <v>48</v>
      </c>
      <c r="B236" s="85" t="s">
        <v>1366</v>
      </c>
      <c r="C236" s="167"/>
      <c r="F236" s="86"/>
      <c r="G236" s="86"/>
      <c r="H236" s="85" t="str">
        <f t="shared" si="79"/>
        <v/>
      </c>
      <c r="I236" s="67" t="str">
        <f t="shared" si="83"/>
        <v/>
      </c>
      <c r="J236" s="86"/>
      <c r="M236" s="85" t="s">
        <v>72</v>
      </c>
    </row>
    <row r="237" spans="1:22" s="11" customFormat="1" ht="14" customHeight="1" x14ac:dyDescent="0.2">
      <c r="A237" s="11" t="s">
        <v>2</v>
      </c>
      <c r="B237" s="11" t="s">
        <v>1367</v>
      </c>
      <c r="C237" s="173" t="s">
        <v>1368</v>
      </c>
      <c r="D237" s="11">
        <v>4.1500000000000004</v>
      </c>
      <c r="E237" s="11" t="s">
        <v>1297</v>
      </c>
      <c r="F237" s="67" t="str">
        <f t="shared" ref="F237:F242" si="84">D237&amp;" "&amp;E237&amp;"  "&amp;C237</f>
        <v xml:space="preserve">4.15 &lt;b&gt; ${ton_name} &lt;/b&gt; &lt;br&gt; &lt;br&gt;   Actuellement combien de parts ou de participations détenez-vous auprès de ce groupe ? </v>
      </c>
      <c r="G237" s="67" t="str">
        <f t="shared" ref="G237:G242" si="85">IF(F237="", "",F237)</f>
        <v xml:space="preserve">4.15 &lt;b&gt; ${ton_name} &lt;/b&gt; &lt;br&gt; &lt;br&gt;   Actuellement combien de parts ou de participations détenez-vous auprès de ce groupe ? </v>
      </c>
      <c r="H237" s="11" t="str">
        <f t="shared" si="79"/>
        <v xml:space="preserve">4.15 &lt;b&gt; ${ton_name} &lt;/b&gt; &lt;br&gt; &lt;br&gt;   Actuellement combien de parts ou de participations détenez-vous auprès de ce groupe ? </v>
      </c>
      <c r="I237" s="67" t="str">
        <f t="shared" si="83"/>
        <v xml:space="preserve">4.15 &lt;b&gt; ${ton_name} &lt;/b&gt; &lt;br&gt; &lt;br&gt;   Actuellement combien de parts ou de participations détenez-vous auprès de ce groupe ? </v>
      </c>
      <c r="J237" s="67" t="str">
        <f t="shared" ref="J237:J242" si="86">IF(F237="", "",F237)</f>
        <v xml:space="preserve">4.15 &lt;b&gt; ${ton_name} &lt;/b&gt; &lt;br&gt; &lt;br&gt;   Actuellement combien de parts ou de participations détenez-vous auprès de ce groupe ? </v>
      </c>
      <c r="P237" s="11" t="s">
        <v>1369</v>
      </c>
      <c r="S237" s="11" t="s">
        <v>43</v>
      </c>
    </row>
    <row r="238" spans="1:22" s="11" customFormat="1" ht="14" customHeight="1" x14ac:dyDescent="0.2">
      <c r="A238" s="11" t="s">
        <v>132</v>
      </c>
      <c r="B238" s="11" t="s">
        <v>1370</v>
      </c>
      <c r="C238" s="92" t="s">
        <v>1371</v>
      </c>
      <c r="F238" s="67" t="str">
        <f t="shared" si="84"/>
        <v xml:space="preserve">   Nombre de parts </v>
      </c>
      <c r="G238" s="67" t="str">
        <f t="shared" si="85"/>
        <v xml:space="preserve">   Nombre de parts </v>
      </c>
      <c r="H238" s="11" t="str">
        <f t="shared" si="79"/>
        <v xml:space="preserve">   Nombre de parts </v>
      </c>
      <c r="I238" s="67" t="str">
        <f t="shared" si="83"/>
        <v xml:space="preserve">   Nombre de parts </v>
      </c>
      <c r="J238" s="67" t="str">
        <f t="shared" si="86"/>
        <v xml:space="preserve">   Nombre de parts </v>
      </c>
      <c r="P238" s="11" t="s">
        <v>1369</v>
      </c>
      <c r="S238" s="11" t="s">
        <v>8</v>
      </c>
    </row>
    <row r="239" spans="1:22" s="11" customFormat="1" ht="14" customHeight="1" x14ac:dyDescent="0.2">
      <c r="A239" s="11" t="s">
        <v>44</v>
      </c>
      <c r="B239" s="11" t="s">
        <v>1372</v>
      </c>
      <c r="C239" s="92" t="s">
        <v>1373</v>
      </c>
      <c r="F239" s="67" t="str">
        <f t="shared" si="84"/>
        <v xml:space="preserve">   Valeur d’une parte </v>
      </c>
      <c r="G239" s="67" t="str">
        <f t="shared" si="85"/>
        <v xml:space="preserve">   Valeur d’une parte </v>
      </c>
      <c r="H239" s="11" t="str">
        <f t="shared" si="79"/>
        <v xml:space="preserve">   Valeur d’une parte </v>
      </c>
      <c r="I239" s="67" t="str">
        <f t="shared" si="83"/>
        <v xml:space="preserve">   Valeur d’une parte </v>
      </c>
      <c r="J239" s="67" t="str">
        <f t="shared" si="86"/>
        <v xml:space="preserve">   Valeur d’une parte </v>
      </c>
      <c r="K239" s="11" t="s">
        <v>1321</v>
      </c>
      <c r="P239" s="11" t="s">
        <v>1369</v>
      </c>
      <c r="S239" s="11" t="s">
        <v>8</v>
      </c>
    </row>
    <row r="240" spans="1:22" s="11" customFormat="1" ht="14" customHeight="1" x14ac:dyDescent="0.2">
      <c r="A240" s="11" t="s">
        <v>44</v>
      </c>
      <c r="B240" s="11" t="s">
        <v>1374</v>
      </c>
      <c r="C240" s="92" t="s">
        <v>1375</v>
      </c>
      <c r="D240" s="11">
        <v>4.16</v>
      </c>
      <c r="F240" s="67" t="str">
        <f t="shared" si="84"/>
        <v xml:space="preserve">4.16   Actuellement, combien avez-vous épargné dans ce groupe ? </v>
      </c>
      <c r="G240" s="67" t="str">
        <f t="shared" si="85"/>
        <v xml:space="preserve">4.16   Actuellement, combien avez-vous épargné dans ce groupe ? </v>
      </c>
      <c r="H240" s="11" t="str">
        <f t="shared" si="79"/>
        <v xml:space="preserve">4.16   Actuellement, combien avez-vous épargné dans ce groupe ? </v>
      </c>
      <c r="I240" s="67" t="str">
        <f t="shared" si="83"/>
        <v xml:space="preserve">4.16   Actuellement, combien avez-vous épargné dans ce groupe ? </v>
      </c>
      <c r="J240" s="67" t="str">
        <f t="shared" si="86"/>
        <v xml:space="preserve">4.16   Actuellement, combien avez-vous épargné dans ce groupe ? </v>
      </c>
      <c r="P240" s="11" t="s">
        <v>1376</v>
      </c>
      <c r="S240" s="11" t="s">
        <v>8</v>
      </c>
    </row>
    <row r="241" spans="1:22" s="11" customFormat="1" ht="14" customHeight="1" x14ac:dyDescent="0.2">
      <c r="A241" s="11" t="s">
        <v>130</v>
      </c>
      <c r="B241" s="11" t="s">
        <v>1377</v>
      </c>
      <c r="C241" s="67" t="s">
        <v>131</v>
      </c>
      <c r="F241" s="67" t="str">
        <f t="shared" si="84"/>
        <v xml:space="preserve">   Monnaie : </v>
      </c>
      <c r="G241" s="67" t="str">
        <f t="shared" si="85"/>
        <v xml:space="preserve">   Monnaie : </v>
      </c>
      <c r="H241" s="11" t="str">
        <f t="shared" si="79"/>
        <v xml:space="preserve">   Monnaie : </v>
      </c>
      <c r="I241" s="67" t="str">
        <f t="shared" si="83"/>
        <v xml:space="preserve">   Monnaie : </v>
      </c>
      <c r="J241" s="67" t="str">
        <f t="shared" si="86"/>
        <v xml:space="preserve">   Monnaie : </v>
      </c>
      <c r="K241" s="11" t="s">
        <v>1321</v>
      </c>
      <c r="L241" s="11">
        <v>1</v>
      </c>
      <c r="P241" s="11" t="s">
        <v>1369</v>
      </c>
      <c r="S241" s="11" t="s">
        <v>8</v>
      </c>
      <c r="V241" s="11">
        <v>1</v>
      </c>
    </row>
    <row r="242" spans="1:22" s="11" customFormat="1" ht="14" customHeight="1" x14ac:dyDescent="0.15">
      <c r="A242" s="11" t="s">
        <v>44</v>
      </c>
      <c r="B242" s="11" t="s">
        <v>1378</v>
      </c>
      <c r="C242" s="175" t="s">
        <v>1455</v>
      </c>
      <c r="D242" s="11">
        <v>4.17</v>
      </c>
      <c r="F242" s="67" t="str">
        <f t="shared" si="84"/>
        <v xml:space="preserve">4.17   Combien de fois avez-vous fait un partage (c’est-à-dire récupéré votre épargne à la fin d’un cycle)  dans ce groupe ou cours des 12 derniers mois ? </v>
      </c>
      <c r="G242" s="67" t="str">
        <f t="shared" si="85"/>
        <v xml:space="preserve">4.17   Combien de fois avez-vous fait un partage (c’est-à-dire récupéré votre épargne à la fin d’un cycle)  dans ce groupe ou cours des 12 derniers mois ? </v>
      </c>
      <c r="H242" s="11" t="str">
        <f t="shared" si="79"/>
        <v xml:space="preserve">4.17   Combien de fois avez-vous fait un partage (c’est-à-dire récupéré votre épargne à la fin d’un cycle)  dans ce groupe ou cours des 12 derniers mois ? </v>
      </c>
      <c r="I242" s="67" t="str">
        <f t="shared" si="83"/>
        <v xml:space="preserve">4.17   Combien de fois avez-vous fait un partage (c’est-à-dire récupéré votre épargne à la fin d’un cycle)  dans ce groupe ou cours des 12 derniers mois ? </v>
      </c>
      <c r="J242" s="67" t="str">
        <f t="shared" si="86"/>
        <v xml:space="preserve">4.17   Combien de fois avez-vous fait un partage (c’est-à-dire récupéré votre épargne à la fin d’un cycle)  dans ce groupe ou cours des 12 derniers mois ? </v>
      </c>
      <c r="P242" s="11" t="s">
        <v>1379</v>
      </c>
      <c r="S242" s="11" t="s">
        <v>8</v>
      </c>
    </row>
    <row r="243" spans="1:22" s="85" customFormat="1" ht="14" customHeight="1" x14ac:dyDescent="0.15">
      <c r="A243" s="85" t="s">
        <v>85</v>
      </c>
      <c r="B243" s="85" t="s">
        <v>1366</v>
      </c>
      <c r="C243" s="84"/>
      <c r="F243" s="86"/>
      <c r="G243" s="86"/>
      <c r="H243" s="85" t="str">
        <f t="shared" si="79"/>
        <v/>
      </c>
      <c r="I243" s="67" t="str">
        <f t="shared" si="83"/>
        <v/>
      </c>
      <c r="J243" s="86"/>
    </row>
    <row r="244" spans="1:22" s="85" customFormat="1" ht="14" customHeight="1" x14ac:dyDescent="0.15">
      <c r="A244" s="85" t="s">
        <v>48</v>
      </c>
      <c r="B244" s="85" t="s">
        <v>1380</v>
      </c>
      <c r="C244" s="84"/>
      <c r="F244" s="86"/>
      <c r="G244" s="86"/>
      <c r="H244" s="85" t="str">
        <f t="shared" si="79"/>
        <v/>
      </c>
      <c r="I244" s="67" t="str">
        <f t="shared" si="83"/>
        <v/>
      </c>
      <c r="J244" s="86"/>
      <c r="M244" s="85" t="s">
        <v>54</v>
      </c>
      <c r="P244" s="85" t="s">
        <v>1381</v>
      </c>
    </row>
    <row r="245" spans="1:22" s="11" customFormat="1" ht="14" customHeight="1" x14ac:dyDescent="0.2">
      <c r="A245" s="11" t="s">
        <v>2</v>
      </c>
      <c r="B245" s="11" t="s">
        <v>1382</v>
      </c>
      <c r="C245" s="173" t="s">
        <v>1383</v>
      </c>
      <c r="D245" s="11">
        <v>4.18</v>
      </c>
      <c r="E245" s="11" t="s">
        <v>1297</v>
      </c>
      <c r="F245" s="67" t="str">
        <f t="shared" ref="F245:F258" si="87">D245&amp;" "&amp;E245&amp;"  "&amp;C245</f>
        <v xml:space="preserve">4.18 &lt;b&gt; ${ton_name} &lt;/b&gt; &lt;br&gt; &lt;br&gt;   Combien avez-vous récupéré lors du chaque partage (au cours des 12 derniers mois) ? </v>
      </c>
      <c r="G245" s="67" t="str">
        <f t="shared" ref="G245:G258" si="88">IF(F245="", "",F245)</f>
        <v xml:space="preserve">4.18 &lt;b&gt; ${ton_name} &lt;/b&gt; &lt;br&gt; &lt;br&gt;   Combien avez-vous récupéré lors du chaque partage (au cours des 12 derniers mois) ? </v>
      </c>
      <c r="H245" s="11" t="str">
        <f t="shared" si="79"/>
        <v xml:space="preserve">4.18 &lt;b&gt; ${ton_name} &lt;/b&gt; &lt;br&gt; &lt;br&gt;   Combien avez-vous récupéré lors du chaque partage (au cours des 12 derniers mois) ? </v>
      </c>
      <c r="I245" s="67" t="str">
        <f t="shared" si="83"/>
        <v xml:space="preserve">4.18 &lt;b&gt; ${ton_name} &lt;/b&gt; &lt;br&gt; &lt;br&gt;   Combien avez-vous récupéré lors du chaque partage (au cours des 12 derniers mois) ? </v>
      </c>
      <c r="J245" s="67" t="str">
        <f t="shared" ref="J245:J258" si="89">IF(F245="", "",F245)</f>
        <v xml:space="preserve">4.18 &lt;b&gt; ${ton_name} &lt;/b&gt; &lt;br&gt; &lt;br&gt;   Combien avez-vous récupéré lors du chaque partage (au cours des 12 derniers mois) ? </v>
      </c>
      <c r="K245" s="11" t="s">
        <v>1321</v>
      </c>
      <c r="P245" s="11" t="s">
        <v>1381</v>
      </c>
      <c r="S245" s="11" t="s">
        <v>43</v>
      </c>
    </row>
    <row r="246" spans="1:22" s="11" customFormat="1" ht="14" customHeight="1" x14ac:dyDescent="0.2">
      <c r="A246" s="11" t="s">
        <v>44</v>
      </c>
      <c r="B246" s="11" t="s">
        <v>1384</v>
      </c>
      <c r="C246" s="92" t="s">
        <v>1331</v>
      </c>
      <c r="F246" s="67" t="str">
        <f t="shared" si="87"/>
        <v xml:space="preserve">   1ere fois</v>
      </c>
      <c r="G246" s="67" t="str">
        <f t="shared" si="88"/>
        <v xml:space="preserve">   1ere fois</v>
      </c>
      <c r="H246" s="11" t="str">
        <f t="shared" si="79"/>
        <v xml:space="preserve">   1ere fois</v>
      </c>
      <c r="I246" s="67" t="str">
        <f t="shared" si="83"/>
        <v xml:space="preserve">   1ere fois</v>
      </c>
      <c r="J246" s="67" t="str">
        <f t="shared" si="89"/>
        <v xml:space="preserve">   1ere fois</v>
      </c>
      <c r="P246" s="11" t="s">
        <v>1381</v>
      </c>
    </row>
    <row r="247" spans="1:22" s="11" customFormat="1" ht="14" customHeight="1" x14ac:dyDescent="0.2">
      <c r="A247" s="11" t="s">
        <v>44</v>
      </c>
      <c r="B247" s="11" t="s">
        <v>1385</v>
      </c>
      <c r="C247" s="92" t="s">
        <v>1333</v>
      </c>
      <c r="F247" s="67" t="str">
        <f t="shared" si="87"/>
        <v xml:space="preserve">   2eme fois</v>
      </c>
      <c r="G247" s="67" t="str">
        <f t="shared" si="88"/>
        <v xml:space="preserve">   2eme fois</v>
      </c>
      <c r="H247" s="11" t="str">
        <f t="shared" si="79"/>
        <v xml:space="preserve">   2eme fois</v>
      </c>
      <c r="I247" s="67" t="str">
        <f t="shared" si="83"/>
        <v xml:space="preserve">   2eme fois</v>
      </c>
      <c r="J247" s="67" t="str">
        <f t="shared" si="89"/>
        <v xml:space="preserve">   2eme fois</v>
      </c>
      <c r="P247" s="11" t="s">
        <v>1386</v>
      </c>
    </row>
    <row r="248" spans="1:22" s="11" customFormat="1" ht="14" customHeight="1" x14ac:dyDescent="0.2">
      <c r="A248" s="11" t="s">
        <v>44</v>
      </c>
      <c r="B248" s="11" t="s">
        <v>1387</v>
      </c>
      <c r="C248" s="92" t="s">
        <v>1336</v>
      </c>
      <c r="F248" s="67" t="str">
        <f t="shared" si="87"/>
        <v xml:space="preserve">   3eme fois</v>
      </c>
      <c r="G248" s="67" t="str">
        <f t="shared" si="88"/>
        <v xml:space="preserve">   3eme fois</v>
      </c>
      <c r="H248" s="11" t="str">
        <f t="shared" si="79"/>
        <v xml:space="preserve">   3eme fois</v>
      </c>
      <c r="I248" s="67" t="str">
        <f t="shared" si="83"/>
        <v xml:space="preserve">   3eme fois</v>
      </c>
      <c r="J248" s="67" t="str">
        <f t="shared" si="89"/>
        <v xml:space="preserve">   3eme fois</v>
      </c>
      <c r="P248" s="11" t="s">
        <v>1388</v>
      </c>
    </row>
    <row r="249" spans="1:22" s="11" customFormat="1" ht="14" customHeight="1" x14ac:dyDescent="0.2">
      <c r="A249" s="11" t="s">
        <v>44</v>
      </c>
      <c r="B249" s="11" t="s">
        <v>1389</v>
      </c>
      <c r="C249" s="92" t="s">
        <v>1339</v>
      </c>
      <c r="F249" s="67" t="str">
        <f t="shared" si="87"/>
        <v xml:space="preserve">   4eme fois</v>
      </c>
      <c r="G249" s="67" t="str">
        <f t="shared" si="88"/>
        <v xml:space="preserve">   4eme fois</v>
      </c>
      <c r="H249" s="11" t="str">
        <f t="shared" si="79"/>
        <v xml:space="preserve">   4eme fois</v>
      </c>
      <c r="I249" s="67" t="str">
        <f t="shared" si="83"/>
        <v xml:space="preserve">   4eme fois</v>
      </c>
      <c r="J249" s="67" t="str">
        <f t="shared" si="89"/>
        <v xml:space="preserve">   4eme fois</v>
      </c>
      <c r="P249" s="11" t="s">
        <v>1390</v>
      </c>
    </row>
    <row r="250" spans="1:22" s="11" customFormat="1" ht="14" customHeight="1" x14ac:dyDescent="0.2">
      <c r="A250" s="11" t="s">
        <v>44</v>
      </c>
      <c r="B250" s="11" t="s">
        <v>1391</v>
      </c>
      <c r="C250" s="92" t="s">
        <v>1342</v>
      </c>
      <c r="F250" s="67" t="str">
        <f t="shared" si="87"/>
        <v xml:space="preserve">   5eme fois</v>
      </c>
      <c r="G250" s="67" t="str">
        <f t="shared" si="88"/>
        <v xml:space="preserve">   5eme fois</v>
      </c>
      <c r="H250" s="11" t="str">
        <f t="shared" si="79"/>
        <v xml:space="preserve">   5eme fois</v>
      </c>
      <c r="I250" s="67" t="str">
        <f t="shared" si="83"/>
        <v xml:space="preserve">   5eme fois</v>
      </c>
      <c r="J250" s="67" t="str">
        <f t="shared" si="89"/>
        <v xml:space="preserve">   5eme fois</v>
      </c>
      <c r="P250" s="11" t="s">
        <v>1392</v>
      </c>
    </row>
    <row r="251" spans="1:22" s="11" customFormat="1" ht="14" customHeight="1" x14ac:dyDescent="0.2">
      <c r="A251" s="11" t="s">
        <v>44</v>
      </c>
      <c r="B251" s="11" t="s">
        <v>1393</v>
      </c>
      <c r="C251" s="92" t="s">
        <v>1345</v>
      </c>
      <c r="F251" s="67" t="str">
        <f t="shared" si="87"/>
        <v xml:space="preserve">   6eme fois</v>
      </c>
      <c r="G251" s="67" t="str">
        <f t="shared" si="88"/>
        <v xml:space="preserve">   6eme fois</v>
      </c>
      <c r="H251" s="11" t="str">
        <f t="shared" si="79"/>
        <v xml:space="preserve">   6eme fois</v>
      </c>
      <c r="I251" s="67" t="str">
        <f t="shared" si="83"/>
        <v xml:space="preserve">   6eme fois</v>
      </c>
      <c r="J251" s="67" t="str">
        <f t="shared" si="89"/>
        <v xml:space="preserve">   6eme fois</v>
      </c>
      <c r="P251" s="11" t="s">
        <v>1394</v>
      </c>
    </row>
    <row r="252" spans="1:22" s="11" customFormat="1" ht="14" customHeight="1" x14ac:dyDescent="0.2">
      <c r="A252" s="11" t="s">
        <v>44</v>
      </c>
      <c r="B252" s="11" t="s">
        <v>1395</v>
      </c>
      <c r="C252" s="92" t="s">
        <v>1348</v>
      </c>
      <c r="F252" s="67" t="str">
        <f t="shared" si="87"/>
        <v xml:space="preserve">   7eme fois</v>
      </c>
      <c r="G252" s="67" t="str">
        <f t="shared" si="88"/>
        <v xml:space="preserve">   7eme fois</v>
      </c>
      <c r="H252" s="11" t="str">
        <f t="shared" si="79"/>
        <v xml:space="preserve">   7eme fois</v>
      </c>
      <c r="I252" s="67" t="str">
        <f t="shared" si="83"/>
        <v xml:space="preserve">   7eme fois</v>
      </c>
      <c r="J252" s="67" t="str">
        <f t="shared" si="89"/>
        <v xml:space="preserve">   7eme fois</v>
      </c>
      <c r="P252" s="11" t="s">
        <v>1396</v>
      </c>
    </row>
    <row r="253" spans="1:22" s="11" customFormat="1" ht="14" customHeight="1" x14ac:dyDescent="0.2">
      <c r="A253" s="11" t="s">
        <v>44</v>
      </c>
      <c r="B253" s="11" t="s">
        <v>1397</v>
      </c>
      <c r="C253" s="92" t="s">
        <v>1351</v>
      </c>
      <c r="F253" s="67" t="str">
        <f t="shared" si="87"/>
        <v xml:space="preserve">   8eme fois</v>
      </c>
      <c r="G253" s="67" t="str">
        <f t="shared" si="88"/>
        <v xml:space="preserve">   8eme fois</v>
      </c>
      <c r="H253" s="11" t="str">
        <f t="shared" si="79"/>
        <v xml:space="preserve">   8eme fois</v>
      </c>
      <c r="I253" s="67" t="str">
        <f t="shared" si="83"/>
        <v xml:space="preserve">   8eme fois</v>
      </c>
      <c r="J253" s="67" t="str">
        <f t="shared" si="89"/>
        <v xml:space="preserve">   8eme fois</v>
      </c>
      <c r="P253" s="11" t="s">
        <v>1398</v>
      </c>
    </row>
    <row r="254" spans="1:22" s="11" customFormat="1" ht="14" customHeight="1" x14ac:dyDescent="0.2">
      <c r="A254" s="11" t="s">
        <v>44</v>
      </c>
      <c r="B254" s="11" t="s">
        <v>1399</v>
      </c>
      <c r="C254" s="92" t="s">
        <v>1354</v>
      </c>
      <c r="F254" s="67" t="str">
        <f t="shared" si="87"/>
        <v xml:space="preserve">   9eme fois</v>
      </c>
      <c r="G254" s="67" t="str">
        <f t="shared" si="88"/>
        <v xml:space="preserve">   9eme fois</v>
      </c>
      <c r="H254" s="11" t="str">
        <f t="shared" si="79"/>
        <v xml:space="preserve">   9eme fois</v>
      </c>
      <c r="I254" s="67" t="str">
        <f t="shared" si="83"/>
        <v xml:space="preserve">   9eme fois</v>
      </c>
      <c r="J254" s="67" t="str">
        <f t="shared" si="89"/>
        <v xml:space="preserve">   9eme fois</v>
      </c>
      <c r="P254" s="11" t="s">
        <v>1400</v>
      </c>
    </row>
    <row r="255" spans="1:22" s="11" customFormat="1" ht="14" customHeight="1" x14ac:dyDescent="0.2">
      <c r="A255" s="11" t="s">
        <v>44</v>
      </c>
      <c r="B255" s="11" t="s">
        <v>1401</v>
      </c>
      <c r="C255" s="92" t="s">
        <v>1357</v>
      </c>
      <c r="F255" s="67" t="str">
        <f t="shared" si="87"/>
        <v xml:space="preserve">   10eme fois</v>
      </c>
      <c r="G255" s="67" t="str">
        <f t="shared" si="88"/>
        <v xml:space="preserve">   10eme fois</v>
      </c>
      <c r="H255" s="11" t="str">
        <f t="shared" si="79"/>
        <v xml:space="preserve">   10eme fois</v>
      </c>
      <c r="I255" s="67" t="str">
        <f t="shared" si="83"/>
        <v xml:space="preserve">   10eme fois</v>
      </c>
      <c r="J255" s="67" t="str">
        <f t="shared" si="89"/>
        <v xml:space="preserve">   10eme fois</v>
      </c>
      <c r="P255" s="11" t="s">
        <v>1402</v>
      </c>
    </row>
    <row r="256" spans="1:22" s="11" customFormat="1" ht="14" customHeight="1" x14ac:dyDescent="0.2">
      <c r="A256" s="11" t="s">
        <v>44</v>
      </c>
      <c r="B256" s="11" t="s">
        <v>1403</v>
      </c>
      <c r="C256" s="92" t="s">
        <v>1360</v>
      </c>
      <c r="F256" s="67" t="str">
        <f t="shared" si="87"/>
        <v xml:space="preserve">   11eme fois</v>
      </c>
      <c r="G256" s="67" t="str">
        <f t="shared" si="88"/>
        <v xml:space="preserve">   11eme fois</v>
      </c>
      <c r="H256" s="11" t="str">
        <f t="shared" si="79"/>
        <v xml:space="preserve">   11eme fois</v>
      </c>
      <c r="I256" s="67" t="str">
        <f t="shared" si="83"/>
        <v xml:space="preserve">   11eme fois</v>
      </c>
      <c r="J256" s="67" t="str">
        <f t="shared" si="89"/>
        <v xml:space="preserve">   11eme fois</v>
      </c>
      <c r="P256" s="11" t="s">
        <v>1404</v>
      </c>
    </row>
    <row r="257" spans="1:25" s="11" customFormat="1" ht="14" customHeight="1" x14ac:dyDescent="0.2">
      <c r="A257" s="11" t="s">
        <v>44</v>
      </c>
      <c r="B257" s="11" t="s">
        <v>1405</v>
      </c>
      <c r="C257" s="92" t="s">
        <v>1363</v>
      </c>
      <c r="F257" s="67" t="str">
        <f t="shared" si="87"/>
        <v xml:space="preserve">   12eme fois</v>
      </c>
      <c r="G257" s="67" t="str">
        <f t="shared" si="88"/>
        <v xml:space="preserve">   12eme fois</v>
      </c>
      <c r="H257" s="11" t="str">
        <f t="shared" si="79"/>
        <v xml:space="preserve">   12eme fois</v>
      </c>
      <c r="I257" s="67" t="str">
        <f t="shared" si="83"/>
        <v xml:space="preserve">   12eme fois</v>
      </c>
      <c r="J257" s="67" t="str">
        <f t="shared" si="89"/>
        <v xml:space="preserve">   12eme fois</v>
      </c>
      <c r="P257" s="11" t="s">
        <v>1406</v>
      </c>
    </row>
    <row r="258" spans="1:25" s="11" customFormat="1" ht="14" customHeight="1" x14ac:dyDescent="0.2">
      <c r="A258" s="11" t="s">
        <v>130</v>
      </c>
      <c r="B258" s="11" t="s">
        <v>1407</v>
      </c>
      <c r="C258" s="67" t="s">
        <v>131</v>
      </c>
      <c r="F258" s="67" t="str">
        <f t="shared" si="87"/>
        <v xml:space="preserve">   Monnaie : </v>
      </c>
      <c r="G258" s="67" t="str">
        <f t="shared" si="88"/>
        <v xml:space="preserve">   Monnaie : </v>
      </c>
      <c r="H258" s="11" t="str">
        <f t="shared" si="79"/>
        <v xml:space="preserve">   Monnaie : </v>
      </c>
      <c r="I258" s="67" t="str">
        <f t="shared" si="83"/>
        <v xml:space="preserve">   Monnaie : </v>
      </c>
      <c r="J258" s="67" t="str">
        <f t="shared" si="89"/>
        <v xml:space="preserve">   Monnaie : </v>
      </c>
      <c r="L258" s="11">
        <v>1</v>
      </c>
      <c r="P258" s="11" t="s">
        <v>1381</v>
      </c>
      <c r="S258" s="11" t="s">
        <v>8</v>
      </c>
      <c r="V258" s="11">
        <v>1</v>
      </c>
    </row>
    <row r="259" spans="1:25" s="85" customFormat="1" ht="14" customHeight="1" x14ac:dyDescent="0.2">
      <c r="A259" s="85" t="s">
        <v>85</v>
      </c>
      <c r="B259" s="85" t="s">
        <v>1380</v>
      </c>
      <c r="C259" s="86"/>
      <c r="F259" s="86"/>
      <c r="G259" s="86"/>
      <c r="H259" s="85" t="str">
        <f t="shared" si="79"/>
        <v/>
      </c>
      <c r="I259" s="67" t="str">
        <f t="shared" si="83"/>
        <v/>
      </c>
      <c r="J259" s="86"/>
    </row>
    <row r="260" spans="1:25" s="161" customFormat="1" ht="14" customHeight="1" x14ac:dyDescent="0.2">
      <c r="A260" s="85" t="s">
        <v>85</v>
      </c>
      <c r="B260" s="85" t="s">
        <v>1282</v>
      </c>
      <c r="C260" s="86"/>
      <c r="D260" s="85"/>
      <c r="E260" s="85"/>
      <c r="F260" s="86"/>
      <c r="G260" s="86" t="str">
        <f t="shared" ref="G260:G262" si="90">IF(F260="", "",F260)</f>
        <v/>
      </c>
      <c r="I260" s="67" t="str">
        <f t="shared" si="83"/>
        <v/>
      </c>
      <c r="J260" s="86" t="str">
        <f>IF(F260="", "",F260)</f>
        <v/>
      </c>
      <c r="K260" s="86"/>
      <c r="L260" s="85"/>
      <c r="M260" s="85"/>
      <c r="N260" s="85"/>
      <c r="O260" s="86"/>
      <c r="P260" s="85"/>
      <c r="Q260" s="85"/>
      <c r="R260" s="85"/>
      <c r="S260" s="85"/>
      <c r="T260" s="85"/>
      <c r="V260" s="85"/>
      <c r="W260" s="85"/>
      <c r="X260" s="85"/>
    </row>
    <row r="261" spans="1:25" s="174" customFormat="1" ht="14" customHeight="1" x14ac:dyDescent="0.2">
      <c r="A261" s="133" t="s">
        <v>133</v>
      </c>
      <c r="B261" s="133" t="s">
        <v>1276</v>
      </c>
      <c r="C261" s="134"/>
      <c r="D261" s="133"/>
      <c r="E261" s="133"/>
      <c r="F261" s="134"/>
      <c r="G261" s="134" t="str">
        <f t="shared" si="90"/>
        <v/>
      </c>
      <c r="I261" s="67" t="str">
        <f t="shared" si="83"/>
        <v/>
      </c>
      <c r="J261" s="134" t="str">
        <f>IF(F261="", "",F261)</f>
        <v/>
      </c>
      <c r="K261" s="134"/>
      <c r="L261" s="133"/>
      <c r="M261" s="133"/>
      <c r="N261" s="133"/>
      <c r="O261" s="134"/>
      <c r="P261" s="133"/>
      <c r="Q261" s="133"/>
      <c r="R261" s="133"/>
      <c r="S261" s="133"/>
      <c r="T261" s="133"/>
      <c r="V261" s="133"/>
      <c r="W261" s="133"/>
      <c r="X261" s="133"/>
    </row>
    <row r="262" spans="1:25" s="161" customFormat="1" ht="14" customHeight="1" x14ac:dyDescent="0.2">
      <c r="A262" s="85" t="s">
        <v>85</v>
      </c>
      <c r="B262" s="85" t="s">
        <v>1245</v>
      </c>
      <c r="C262" s="86"/>
      <c r="D262" s="85"/>
      <c r="E262" s="85"/>
      <c r="F262" s="86"/>
      <c r="G262" s="86" t="str">
        <f t="shared" si="90"/>
        <v/>
      </c>
      <c r="I262" s="67" t="str">
        <f t="shared" si="83"/>
        <v/>
      </c>
      <c r="J262" s="86" t="str">
        <f>IF(F262="", "",F262)</f>
        <v/>
      </c>
      <c r="K262" s="86"/>
      <c r="L262" s="85"/>
      <c r="M262" s="85"/>
      <c r="N262" s="85"/>
      <c r="O262" s="86"/>
      <c r="P262" s="85"/>
      <c r="Q262" s="85"/>
      <c r="R262" s="85"/>
      <c r="S262" s="85"/>
      <c r="T262" s="85"/>
      <c r="V262" s="85"/>
      <c r="W262" s="85"/>
      <c r="X262" s="85"/>
    </row>
    <row r="263" spans="1:25" ht="14" customHeight="1" x14ac:dyDescent="0.2">
      <c r="A263" s="73" t="s">
        <v>48</v>
      </c>
      <c r="B263" s="73" t="s">
        <v>1139</v>
      </c>
      <c r="C263" s="11"/>
      <c r="D263" s="11"/>
      <c r="E263" s="11"/>
      <c r="F263" s="11"/>
      <c r="G263" s="11"/>
      <c r="H263" s="11"/>
      <c r="I263" s="67" t="str">
        <f t="shared" si="83"/>
        <v/>
      </c>
      <c r="J263" s="11"/>
      <c r="K263" s="11"/>
      <c r="L263" s="11"/>
      <c r="M263" s="11"/>
      <c r="N263" s="11"/>
      <c r="O263" s="11"/>
      <c r="P263" s="11"/>
      <c r="Q263" s="11"/>
      <c r="R263" s="11"/>
      <c r="S263" s="11"/>
      <c r="T263" s="11"/>
      <c r="V263" s="11"/>
      <c r="W263" s="11"/>
      <c r="X263" s="11"/>
      <c r="Y263" s="11"/>
    </row>
    <row r="264" spans="1:25" ht="14" customHeight="1" x14ac:dyDescent="0.2">
      <c r="A264" s="11" t="s">
        <v>3</v>
      </c>
      <c r="B264" s="92" t="s">
        <v>301</v>
      </c>
      <c r="C264" s="92" t="s">
        <v>1154</v>
      </c>
      <c r="D264" s="11">
        <v>4.1900000000000004</v>
      </c>
      <c r="F264" s="11" t="str">
        <f>D264&amp;" "&amp;E264&amp;"  "&amp;C264</f>
        <v xml:space="preserve">4.19   Au cours des 30 derniers jours ou durant le dernier mois, avez-vous donné de l’aumône (la monnaie, la nourriture, les biens) ? </v>
      </c>
      <c r="G264" s="155" t="str">
        <f>F264&amp;""&amp;"&lt;br&gt;  gurbi Waranza wala handou hinka kan bissa ni na sargaye no (monnaie, nourriture, biens)?"</f>
        <v>4.19   Au cours des 30 derniers jours ou durant le dernier mois, avez-vous donné de l’aumône (la monnaie, la nourriture, les biens) ? &lt;br&gt;  gurbi Waranza wala handou hinka kan bissa ni na sargaye no (monnaie, nourriture, biens)?</v>
      </c>
      <c r="H264" s="155" t="str">
        <f>F264&amp;""&amp;"&lt;br&gt; Cikin kwanaki talatin/ wata daya da suka wuce ko kun bada sadaka  (kuɗi, abinci, kaya)?"</f>
        <v>4.19   Au cours des 30 derniers jours ou durant le dernier mois, avez-vous donné de l’aumône (la monnaie, la nourriture, les biens) ? &lt;br&gt; Cikin kwanaki talatin/ wata daya da suka wuce ko kun bada sadaka  (kuɗi, abinci, kaya)?</v>
      </c>
      <c r="I264" s="67" t="str">
        <f>IF(F264="", "",F264)&amp;""&amp;"&lt;br&gt; 4.19 Dikh kadewat timourwan yanda win nefolan de/telite iyate ta tizgarate manaket as toffe dikh taakoute(azrouf,ichik,tchilicha etc)?"</f>
        <v>4.19   Au cours des 30 derniers jours ou durant le dernier mois, avez-vous donné de l’aumône (la monnaie, la nourriture, les biens) ? &lt;br&gt; 4.19 Dikh kadewat timourwan yanda win nefolan de/telite iyate ta tizgarate manaket as toffe dikh taakoute(azrouf,ichik,tchilicha etc)?</v>
      </c>
      <c r="J264" s="11" t="str">
        <f>IF(F264="", "",F264)</f>
        <v xml:space="preserve">4.19   Au cours des 30 derniers jours ou durant le dernier mois, avez-vous donné de l’aumône (la monnaie, la nourriture, les biens) ? </v>
      </c>
      <c r="K264" s="155" t="s">
        <v>1152</v>
      </c>
      <c r="P264" s="11"/>
      <c r="S264" s="11" t="s">
        <v>8</v>
      </c>
      <c r="X264" s="11"/>
      <c r="Y264" s="11"/>
    </row>
    <row r="265" spans="1:25" ht="14" customHeight="1" x14ac:dyDescent="0.2">
      <c r="A265" s="73" t="s">
        <v>85</v>
      </c>
      <c r="B265" s="73" t="s">
        <v>1139</v>
      </c>
      <c r="C265" s="11"/>
      <c r="D265" s="11"/>
      <c r="E265" s="11"/>
      <c r="F265" s="11"/>
      <c r="G265" s="11"/>
      <c r="H265" s="11"/>
      <c r="I265" s="67" t="str">
        <f t="shared" si="83"/>
        <v/>
      </c>
      <c r="J265" s="11"/>
      <c r="K265" s="11"/>
      <c r="L265" s="11"/>
      <c r="M265" s="11"/>
      <c r="N265" s="11"/>
      <c r="O265" s="11"/>
      <c r="P265" s="11"/>
      <c r="Q265" s="11"/>
      <c r="R265" s="11"/>
      <c r="S265" s="11"/>
      <c r="T265" s="11"/>
      <c r="U265" s="11"/>
      <c r="V265" s="11"/>
      <c r="W265" s="11"/>
      <c r="X265" s="11"/>
      <c r="Y265" s="11"/>
    </row>
    <row r="266" spans="1:25" ht="14" customHeight="1" x14ac:dyDescent="0.2">
      <c r="A266" s="73" t="s">
        <v>48</v>
      </c>
      <c r="B266" s="73" t="s">
        <v>1524</v>
      </c>
      <c r="C266" s="11"/>
      <c r="D266" s="11"/>
      <c r="E266" s="11"/>
      <c r="F266" s="11"/>
      <c r="G266" s="11"/>
      <c r="H266" s="11"/>
      <c r="I266" s="67" t="str">
        <f t="shared" si="83"/>
        <v/>
      </c>
      <c r="J266" s="11"/>
      <c r="K266" s="11"/>
      <c r="L266" s="11"/>
      <c r="M266" s="11"/>
      <c r="N266" s="11"/>
      <c r="O266" s="11"/>
      <c r="P266" s="11"/>
      <c r="Q266" s="11"/>
      <c r="R266" s="11"/>
      <c r="S266" s="11"/>
      <c r="T266" s="11"/>
      <c r="V266" s="11"/>
      <c r="W266" s="11"/>
      <c r="X266" s="11"/>
      <c r="Y266" s="11"/>
    </row>
    <row r="267" spans="1:25" ht="14" customHeight="1" x14ac:dyDescent="0.2">
      <c r="A267" s="11" t="s">
        <v>55</v>
      </c>
      <c r="B267" s="92" t="s">
        <v>423</v>
      </c>
      <c r="C267" s="92" t="s">
        <v>1155</v>
      </c>
      <c r="D267" s="11" t="s">
        <v>1443</v>
      </c>
      <c r="F267" s="11" t="str">
        <f>D267&amp;" "&amp;E267&amp;"  "&amp;C267</f>
        <v>4.19a   À peu près, combien (FCFA) avez-vous donné comme aumône durant le dernier mois ?</v>
      </c>
      <c r="G267" s="155" t="str">
        <f>F267&amp;""&amp;"Dedandiga marguéno ni no sargaye hando kanbissa?"</f>
        <v>4.19a   À peu près, combien (FCFA) avez-vous donné comme aumône durant le dernier mois ?Dedandiga marguéno ni no sargaye hando kanbissa?</v>
      </c>
      <c r="H267" s="155" t="str">
        <f>F267&amp;""&amp;"&lt;br&gt; Kimanin nawa ku ka bada sadaka cikin wannan watan?"</f>
        <v>4.19a   À peu près, combien (FCFA) avez-vous donné comme aumône durant le dernier mois ?&lt;br&gt; Kimanin nawa ku ka bada sadaka cikin wannan watan?</v>
      </c>
      <c r="I267" s="67" t="str">
        <f>IF(F267="","",F267)&amp;""&amp;"&lt;br&gt; 4.19a  Maneket as touffe takouté digh telite tada ta tizgarate de?"</f>
        <v>4.19a   À peu près, combien (FCFA) avez-vous donné comme aumône durant le dernier mois ?&lt;br&gt; 4.19a  Maneket as touffe takouté digh telite tada ta tizgarate de?</v>
      </c>
      <c r="J267" s="11" t="str">
        <f>IF(F267="", "",F267)</f>
        <v>4.19a   À peu près, combien (FCFA) avez-vous donné comme aumône durant le dernier mois ?</v>
      </c>
      <c r="K267" s="11" t="s">
        <v>861</v>
      </c>
      <c r="P267" s="11" t="s">
        <v>1532</v>
      </c>
      <c r="X267" s="11"/>
      <c r="Y267" s="11"/>
    </row>
    <row r="268" spans="1:25" s="157" customFormat="1" ht="14" customHeight="1" x14ac:dyDescent="0.2">
      <c r="A268" s="103" t="s">
        <v>99</v>
      </c>
      <c r="B268" s="103" t="s">
        <v>100</v>
      </c>
      <c r="C268" s="103" t="s">
        <v>1156</v>
      </c>
      <c r="D268" s="103" t="s">
        <v>1444</v>
      </c>
      <c r="E268" s="103"/>
      <c r="F268" s="103" t="str">
        <f>D268&amp;" "&amp;E268&amp;"  "&amp;C268</f>
        <v xml:space="preserve">4.20   A votre avis, quelle est la probabilité que vous puissiez réunir une somme de 30,000 CFA au cours du prochain mois : </v>
      </c>
      <c r="G268" s="103" t="str">
        <f>IF(F268="", "",F268)</f>
        <v xml:space="preserve">4.20   A votre avis, quelle est la probabilité que vous puissiez réunir une somme de 30,000 CFA au cours du prochain mois : </v>
      </c>
      <c r="H268" s="103"/>
      <c r="I268" s="67" t="str">
        <f t="shared" si="83"/>
        <v xml:space="preserve">4.20   A votre avis, quelle est la probabilité que vous puissiez réunir une somme de 30,000 CFA au cours du prochain mois : </v>
      </c>
      <c r="J268" s="103" t="str">
        <f t="shared" ref="J268" si="91">IF(F268="", "",F268)</f>
        <v xml:space="preserve">4.20   A votre avis, quelle est la probabilité que vous puissiez réunir une somme de 30,000 CFA au cours du prochain mois : </v>
      </c>
      <c r="K268" s="103" t="s">
        <v>101</v>
      </c>
      <c r="L268" s="103"/>
      <c r="M268" s="103"/>
      <c r="N268" s="103"/>
      <c r="O268" s="103"/>
      <c r="P268" s="90" t="s">
        <v>1640</v>
      </c>
      <c r="Q268" s="103"/>
      <c r="R268" s="103"/>
      <c r="S268" s="103" t="s">
        <v>8</v>
      </c>
      <c r="T268" s="103"/>
      <c r="U268" s="103"/>
      <c r="V268" s="103"/>
      <c r="W268" s="103"/>
      <c r="X268" s="103"/>
      <c r="Y268" s="103"/>
    </row>
    <row r="269" spans="1:25" ht="14" customHeight="1" x14ac:dyDescent="0.2">
      <c r="A269" s="11"/>
      <c r="B269" s="11"/>
      <c r="C269" s="11"/>
      <c r="D269" s="11"/>
      <c r="E269" s="11"/>
      <c r="F269" s="11"/>
      <c r="G269" s="11"/>
      <c r="H269" s="11"/>
      <c r="I269" s="67"/>
      <c r="J269" s="11"/>
      <c r="K269" s="11"/>
      <c r="L269" s="11"/>
      <c r="M269" s="11"/>
      <c r="N269" s="11"/>
      <c r="O269" s="11"/>
      <c r="P269" s="11"/>
      <c r="Q269" s="11"/>
      <c r="R269" s="11"/>
      <c r="S269" s="11"/>
      <c r="T269" s="11"/>
      <c r="U269" s="11"/>
      <c r="V269" s="11"/>
      <c r="W269" s="11"/>
      <c r="X269" s="11"/>
      <c r="Y269" s="11"/>
    </row>
    <row r="270" spans="1:25" ht="14" customHeight="1" x14ac:dyDescent="0.2">
      <c r="A270" s="73" t="s">
        <v>85</v>
      </c>
      <c r="B270" s="73" t="s">
        <v>1524</v>
      </c>
      <c r="C270" s="11"/>
      <c r="D270" s="11"/>
      <c r="E270" s="11"/>
      <c r="F270" s="11"/>
      <c r="G270" s="11"/>
      <c r="H270" s="11"/>
      <c r="I270" s="67"/>
      <c r="J270" s="11"/>
      <c r="K270" s="11"/>
      <c r="L270" s="11"/>
      <c r="M270" s="11"/>
      <c r="N270" s="11"/>
      <c r="O270" s="11"/>
      <c r="P270" s="11"/>
      <c r="Q270" s="11"/>
      <c r="R270" s="11"/>
      <c r="S270" s="11"/>
      <c r="T270" s="11"/>
      <c r="U270" s="11"/>
      <c r="V270" s="11"/>
      <c r="W270" s="11"/>
      <c r="X270" s="11"/>
      <c r="Y270" s="11"/>
    </row>
    <row r="271" spans="1:25" s="164" customFormat="1" ht="14" customHeight="1" x14ac:dyDescent="0.2">
      <c r="A271" s="11" t="s">
        <v>50</v>
      </c>
      <c r="B271" s="11" t="s">
        <v>1408</v>
      </c>
      <c r="C271" s="67"/>
      <c r="D271" s="11"/>
      <c r="E271" s="11"/>
      <c r="F271" s="67"/>
      <c r="G271" s="67" t="str">
        <f t="shared" ref="G271:G272" si="92">IF(F271="", "",F271)</f>
        <v/>
      </c>
      <c r="H271" s="67" t="str">
        <f t="shared" ref="H271:H277" si="93">IF(F271="", "",F271)</f>
        <v/>
      </c>
      <c r="I271" s="67"/>
      <c r="J271" s="67"/>
      <c r="K271" s="11"/>
      <c r="L271" s="11"/>
      <c r="M271" s="11"/>
      <c r="N271" s="67"/>
      <c r="O271" s="11"/>
      <c r="P271" s="11"/>
      <c r="Q271" s="11"/>
      <c r="R271" s="11"/>
      <c r="S271" s="11"/>
      <c r="T271" s="11"/>
      <c r="V271" s="11" t="s">
        <v>52</v>
      </c>
      <c r="W271" s="11"/>
      <c r="X271" s="11"/>
    </row>
    <row r="272" spans="1:25" s="162" customFormat="1" ht="14" customHeight="1" x14ac:dyDescent="0.2">
      <c r="A272" s="119" t="s">
        <v>85</v>
      </c>
      <c r="B272" s="125" t="s">
        <v>1242</v>
      </c>
      <c r="C272" s="120"/>
      <c r="D272" s="119"/>
      <c r="E272" s="119"/>
      <c r="F272" s="120"/>
      <c r="G272" s="120" t="str">
        <f t="shared" si="92"/>
        <v/>
      </c>
      <c r="H272" s="120" t="str">
        <f t="shared" si="93"/>
        <v/>
      </c>
      <c r="I272" s="120"/>
      <c r="J272" s="120"/>
      <c r="K272" s="119"/>
      <c r="L272" s="119"/>
      <c r="M272" s="119"/>
      <c r="N272" s="120"/>
      <c r="O272" s="119"/>
      <c r="P272" s="119"/>
      <c r="Q272" s="119"/>
      <c r="R272" s="119"/>
      <c r="S272" s="119"/>
      <c r="T272" s="119"/>
      <c r="U272" s="119"/>
      <c r="V272" s="119"/>
      <c r="W272" s="119"/>
      <c r="X272" s="119"/>
    </row>
    <row r="273" spans="1:25" s="153" customFormat="1" ht="14" customHeight="1" x14ac:dyDescent="0.2">
      <c r="A273" s="85" t="s">
        <v>48</v>
      </c>
      <c r="B273" s="85" t="s">
        <v>429</v>
      </c>
      <c r="C273" s="85"/>
      <c r="D273" s="85"/>
      <c r="E273" s="85"/>
      <c r="F273" s="85" t="s">
        <v>1427</v>
      </c>
      <c r="G273" s="85" t="str">
        <f t="shared" ref="G273:G277" si="94">IF(F273="", "",F273)</f>
        <v>SECTION 3D : SECURITÉ ALIMENTAIRE</v>
      </c>
      <c r="H273" s="11" t="str">
        <f t="shared" si="93"/>
        <v>SECTION 3D : SECURITÉ ALIMENTAIRE</v>
      </c>
      <c r="I273" s="67" t="str">
        <f t="shared" ref="I273:I288" si="95">IF(F273="", "",F273)</f>
        <v>SECTION 3D : SECURITÉ ALIMENTAIRE</v>
      </c>
      <c r="J273" s="85" t="str">
        <f t="shared" ref="J273:J277" si="96">IF(F273="", "",F273)</f>
        <v>SECTION 3D : SECURITÉ ALIMENTAIRE</v>
      </c>
      <c r="K273" s="85"/>
      <c r="L273" s="85"/>
      <c r="M273" s="85"/>
      <c r="N273" s="85"/>
      <c r="O273" s="85"/>
      <c r="P273" s="90" t="s">
        <v>1640</v>
      </c>
      <c r="Q273" s="85"/>
      <c r="R273" s="85"/>
      <c r="S273" s="85"/>
      <c r="T273" s="85"/>
      <c r="U273" s="85"/>
      <c r="V273" s="85"/>
      <c r="W273" s="85"/>
      <c r="X273" s="85"/>
      <c r="Y273" s="85"/>
    </row>
    <row r="274" spans="1:25" ht="14" customHeight="1" x14ac:dyDescent="0.2">
      <c r="A274" s="11" t="s">
        <v>50</v>
      </c>
      <c r="B274" s="11" t="s">
        <v>549</v>
      </c>
      <c r="C274" s="11"/>
      <c r="D274" s="11"/>
      <c r="E274" s="11"/>
      <c r="F274" s="11"/>
      <c r="G274" s="11" t="str">
        <f t="shared" si="94"/>
        <v/>
      </c>
      <c r="H274" s="11"/>
      <c r="I274" s="67"/>
      <c r="J274" s="11" t="str">
        <f t="shared" si="96"/>
        <v/>
      </c>
      <c r="K274" s="11"/>
      <c r="L274" s="11"/>
      <c r="M274" s="11"/>
      <c r="N274" s="11"/>
      <c r="O274" s="11"/>
      <c r="P274" s="11"/>
      <c r="Q274" s="11"/>
      <c r="R274" s="11"/>
      <c r="S274" s="11"/>
      <c r="T274" s="11"/>
      <c r="U274" s="11"/>
      <c r="V274" s="11" t="s">
        <v>52</v>
      </c>
      <c r="W274" s="11"/>
      <c r="X274" s="11"/>
      <c r="Y274" s="11"/>
    </row>
    <row r="275" spans="1:25" ht="14" customHeight="1" x14ac:dyDescent="0.2">
      <c r="A275" s="11" t="s">
        <v>2</v>
      </c>
      <c r="B275" s="11"/>
      <c r="C275" s="11"/>
      <c r="D275" s="11"/>
      <c r="E275" s="11"/>
      <c r="F275" s="11" t="s">
        <v>1427</v>
      </c>
      <c r="G275" s="11" t="str">
        <f t="shared" si="94"/>
        <v>SECTION 3D : SECURITÉ ALIMENTAIRE</v>
      </c>
      <c r="H275" s="11" t="str">
        <f t="shared" si="93"/>
        <v>SECTION 3D : SECURITÉ ALIMENTAIRE</v>
      </c>
      <c r="I275" s="67" t="str">
        <f t="shared" si="95"/>
        <v>SECTION 3D : SECURITÉ ALIMENTAIRE</v>
      </c>
      <c r="J275" s="11" t="str">
        <f t="shared" si="96"/>
        <v>SECTION 3D : SECURITÉ ALIMENTAIRE</v>
      </c>
      <c r="K275" s="11"/>
      <c r="L275" s="11"/>
      <c r="M275" s="11"/>
      <c r="N275" s="11"/>
      <c r="O275" s="11"/>
      <c r="P275" s="11"/>
      <c r="Q275" s="11"/>
      <c r="R275" s="11"/>
      <c r="S275" s="11" t="s">
        <v>43</v>
      </c>
      <c r="T275" s="11"/>
      <c r="U275" s="11"/>
      <c r="V275" s="11"/>
      <c r="W275" s="11"/>
      <c r="X275" s="11"/>
      <c r="Y275" s="11"/>
    </row>
    <row r="276" spans="1:25" s="153" customFormat="1" ht="14" customHeight="1" x14ac:dyDescent="0.2">
      <c r="A276" s="85" t="s">
        <v>48</v>
      </c>
      <c r="B276" s="85" t="s">
        <v>424</v>
      </c>
      <c r="C276" s="85"/>
      <c r="D276" s="85"/>
      <c r="E276" s="85"/>
      <c r="F276" s="85" t="s">
        <v>964</v>
      </c>
      <c r="G276" s="85" t="str">
        <f t="shared" si="94"/>
        <v>PARTIE A: Echelle d'expérience d'insécurité alimentaire</v>
      </c>
      <c r="H276" s="11" t="str">
        <f t="shared" si="93"/>
        <v>PARTIE A: Echelle d'expérience d'insécurité alimentaire</v>
      </c>
      <c r="I276" s="67" t="str">
        <f t="shared" si="95"/>
        <v>PARTIE A: Echelle d'expérience d'insécurité alimentaire</v>
      </c>
      <c r="J276" s="85" t="str">
        <f t="shared" si="96"/>
        <v>PARTIE A: Echelle d'expérience d'insécurité alimentaire</v>
      </c>
      <c r="K276" s="85"/>
      <c r="L276" s="85"/>
      <c r="M276" s="85"/>
      <c r="N276" s="85"/>
      <c r="O276" s="85"/>
      <c r="P276" s="85"/>
      <c r="Q276" s="85"/>
      <c r="R276" s="85"/>
      <c r="S276" s="85"/>
      <c r="T276" s="85"/>
      <c r="U276" s="85"/>
      <c r="V276" s="85"/>
      <c r="W276" s="85"/>
      <c r="X276" s="85"/>
      <c r="Y276" s="85"/>
    </row>
    <row r="277" spans="1:25" ht="14" customHeight="1" x14ac:dyDescent="0.2">
      <c r="A277" s="11" t="s">
        <v>50</v>
      </c>
      <c r="B277" s="11" t="s">
        <v>425</v>
      </c>
      <c r="C277" s="11"/>
      <c r="D277" s="11"/>
      <c r="E277" s="11"/>
      <c r="F277" s="11"/>
      <c r="G277" s="11" t="str">
        <f t="shared" si="94"/>
        <v/>
      </c>
      <c r="H277" s="11" t="str">
        <f t="shared" si="93"/>
        <v/>
      </c>
      <c r="I277" s="67" t="str">
        <f t="shared" si="95"/>
        <v/>
      </c>
      <c r="J277" s="11" t="str">
        <f t="shared" si="96"/>
        <v/>
      </c>
      <c r="K277" s="11"/>
      <c r="L277" s="11"/>
      <c r="M277" s="11"/>
      <c r="N277" s="11"/>
      <c r="O277" s="11"/>
      <c r="P277" s="11"/>
      <c r="Q277" s="11"/>
      <c r="R277" s="11"/>
      <c r="S277" s="11"/>
      <c r="T277" s="11"/>
      <c r="U277" s="11"/>
      <c r="V277" s="11" t="s">
        <v>52</v>
      </c>
      <c r="W277" s="11"/>
      <c r="X277" s="11"/>
      <c r="Y277" s="11"/>
    </row>
    <row r="278" spans="1:25" ht="14" customHeight="1" x14ac:dyDescent="0.2">
      <c r="A278" s="11" t="s">
        <v>3</v>
      </c>
      <c r="B278" s="11" t="s">
        <v>4</v>
      </c>
      <c r="C278" s="11" t="s">
        <v>5</v>
      </c>
      <c r="D278" s="11" t="s">
        <v>1189</v>
      </c>
      <c r="E278" s="11"/>
      <c r="F278" s="11" t="str">
        <f t="shared" ref="F278:F281" si="97">D278&amp;" "&amp;E278&amp;"  "&amp;C278</f>
        <v xml:space="preserve">N.1   Au cours des 12 derniers mois, est-ce que vous ou d'autres membres de votre ménage &lt;strong&gt; avez eu faim mais vous n’avez pas mangé &lt;/strong&gt; parce qu’il n’y avait pas assez d’argent ou d’autres ressources pour vous procurer à manger? </v>
      </c>
      <c r="G278" s="11" t="s">
        <v>6</v>
      </c>
      <c r="H278" s="11" t="str">
        <f t="shared" ref="H278:H283" si="98">IF(F278="", "",F278)</f>
        <v xml:space="preserve">N.1   Au cours des 12 derniers mois, est-ce que vous ou d'autres membres de votre ménage &lt;strong&gt; avez eu faim mais vous n’avez pas mangé &lt;/strong&gt; parce qu’il n’y avait pas assez d’argent ou d’autres ressources pour vous procurer à manger? </v>
      </c>
      <c r="I278" s="67" t="str">
        <f t="shared" si="95"/>
        <v xml:space="preserve">N.1   Au cours des 12 derniers mois, est-ce que vous ou d'autres membres de votre ménage &lt;strong&gt; avez eu faim mais vous n’avez pas mangé &lt;/strong&gt; parce qu’il n’y avait pas assez d’argent ou d’autres ressources pour vous procurer à manger? </v>
      </c>
      <c r="J278" s="11" t="s">
        <v>7</v>
      </c>
      <c r="K278" s="11"/>
      <c r="L278" s="11"/>
      <c r="M278" s="11"/>
      <c r="N278" s="11"/>
      <c r="O278" s="11"/>
      <c r="P278" s="11"/>
      <c r="Q278" s="11"/>
      <c r="R278" s="11"/>
      <c r="S278" s="11" t="s">
        <v>8</v>
      </c>
      <c r="T278" s="11"/>
      <c r="U278" s="11"/>
      <c r="V278" s="11"/>
      <c r="W278" s="11"/>
      <c r="X278" s="11"/>
      <c r="Y278" s="11"/>
    </row>
    <row r="279" spans="1:25" ht="14" customHeight="1" x14ac:dyDescent="0.2">
      <c r="A279" s="11" t="s">
        <v>28</v>
      </c>
      <c r="B279" s="11" t="s">
        <v>29</v>
      </c>
      <c r="C279" s="11" t="s">
        <v>30</v>
      </c>
      <c r="D279" s="11" t="s">
        <v>1190</v>
      </c>
      <c r="E279" s="11"/>
      <c r="F279" s="11" t="str">
        <f t="shared" si="97"/>
        <v>N.1a   Au cours des &lt;strong&gt; 12 derniers mois&lt;/strong&gt;, est-il souvent arrivé que vous ou d'autres membres du ménage ayez faim mais que vous n'avez pas mangé parce qu'il n'y avait pas suffisament d'argent ou de ressources pour la nourriture?
Cela est- il arrivé &lt;strong&gt; une ou deux fois, pendant quelques mois mais pas tous les mois, ou presque tous les mois&lt;/strong&gt; ?</v>
      </c>
      <c r="G279" s="11" t="s">
        <v>31</v>
      </c>
      <c r="H279" s="11" t="str">
        <f t="shared" si="98"/>
        <v>N.1a   Au cours des &lt;strong&gt; 12 derniers mois&lt;/strong&gt;, est-il souvent arrivé que vous ou d'autres membres du ménage ayez faim mais que vous n'avez pas mangé parce qu'il n'y avait pas suffisament d'argent ou de ressources pour la nourriture?
Cela est- il arrivé &lt;strong&gt; une ou deux fois, pendant quelques mois mais pas tous les mois, ou presque tous les mois&lt;/strong&gt; ?</v>
      </c>
      <c r="I279" s="67" t="str">
        <f t="shared" si="95"/>
        <v>N.1a   Au cours des &lt;strong&gt; 12 derniers mois&lt;/strong&gt;, est-il souvent arrivé que vous ou d'autres membres du ménage ayez faim mais que vous n'avez pas mangé parce qu'il n'y avait pas suffisament d'argent ou de ressources pour la nourriture?
Cela est- il arrivé &lt;strong&gt; une ou deux fois, pendant quelques mois mais pas tous les mois, ou presque tous les mois&lt;/strong&gt; ?</v>
      </c>
      <c r="J279" s="11" t="s">
        <v>32</v>
      </c>
      <c r="K279" s="11"/>
      <c r="L279" s="11"/>
      <c r="M279" s="11"/>
      <c r="N279" s="11"/>
      <c r="O279" s="11"/>
      <c r="P279" s="11" t="s">
        <v>33</v>
      </c>
      <c r="Q279" s="11"/>
      <c r="R279" s="11"/>
      <c r="S279" s="11" t="s">
        <v>8</v>
      </c>
      <c r="T279" s="11"/>
      <c r="U279" s="11"/>
      <c r="V279" s="11"/>
      <c r="W279" s="11"/>
      <c r="X279" s="11"/>
      <c r="Y279" s="11"/>
    </row>
    <row r="280" spans="1:25" ht="14" customHeight="1" x14ac:dyDescent="0.2">
      <c r="A280" s="11" t="s">
        <v>3</v>
      </c>
      <c r="B280" s="11" t="s">
        <v>34</v>
      </c>
      <c r="C280" s="11" t="s">
        <v>35</v>
      </c>
      <c r="D280" s="11" t="s">
        <v>1191</v>
      </c>
      <c r="E280" s="11"/>
      <c r="F280" s="11" t="str">
        <f t="shared" si="97"/>
        <v>N.2   Au cours des 12 derniers mois, est-ce que vous ou d'autres membres de votre ménage avez &lt;strong&gt; passé toute une journée sans manger &lt;/strong&gt;par manque d’argent ou d’autres ressources?</v>
      </c>
      <c r="G280" s="11" t="s">
        <v>36</v>
      </c>
      <c r="H280" s="11" t="str">
        <f t="shared" si="98"/>
        <v>N.2   Au cours des 12 derniers mois, est-ce que vous ou d'autres membres de votre ménage avez &lt;strong&gt; passé toute une journée sans manger &lt;/strong&gt;par manque d’argent ou d’autres ressources?</v>
      </c>
      <c r="I280" s="67" t="str">
        <f t="shared" si="95"/>
        <v>N.2   Au cours des 12 derniers mois, est-ce que vous ou d'autres membres de votre ménage avez &lt;strong&gt; passé toute une journée sans manger &lt;/strong&gt;par manque d’argent ou d’autres ressources?</v>
      </c>
      <c r="J280" s="11" t="s">
        <v>37</v>
      </c>
      <c r="K280" s="11"/>
      <c r="L280" s="11"/>
      <c r="M280" s="11"/>
      <c r="N280" s="11"/>
      <c r="O280" s="11"/>
      <c r="P280" s="11"/>
      <c r="Q280" s="11"/>
      <c r="R280" s="11"/>
      <c r="S280" s="11" t="s">
        <v>8</v>
      </c>
      <c r="T280" s="11"/>
      <c r="U280" s="11"/>
      <c r="V280" s="11"/>
      <c r="W280" s="11"/>
      <c r="X280" s="11"/>
      <c r="Y280" s="11"/>
    </row>
    <row r="281" spans="1:25" ht="14" customHeight="1" x14ac:dyDescent="0.2">
      <c r="A281" s="11" t="s">
        <v>28</v>
      </c>
      <c r="B281" s="11" t="s">
        <v>38</v>
      </c>
      <c r="C281" s="11" t="s">
        <v>39</v>
      </c>
      <c r="D281" s="11" t="s">
        <v>1192</v>
      </c>
      <c r="E281" s="11"/>
      <c r="F281" s="11" t="str">
        <f t="shared" si="97"/>
        <v>N.2a   Au cours des &lt;strong&gt;12 derniers mois&lt;/strong&gt;, est-il souvent arrivé que vous ou d'autres membres de votre ménage ayez passé toute une journée sans manger par manque d’argent ou d’autres ressources? 
Cela est- il arrivé &lt;strong&gt;une ou deux fois, pendant quelques mois mais pas tous les mois, ou presque tous les mois&lt;/strong&gt;?</v>
      </c>
      <c r="G281" s="11" t="s">
        <v>40</v>
      </c>
      <c r="H281" s="11" t="str">
        <f t="shared" si="98"/>
        <v>N.2a   Au cours des &lt;strong&gt;12 derniers mois&lt;/strong&gt;, est-il souvent arrivé que vous ou d'autres membres de votre ménage ayez passé toute une journée sans manger par manque d’argent ou d’autres ressources? 
Cela est- il arrivé &lt;strong&gt;une ou deux fois, pendant quelques mois mais pas tous les mois, ou presque tous les mois&lt;/strong&gt;?</v>
      </c>
      <c r="I281" s="67" t="str">
        <f t="shared" si="95"/>
        <v>N.2a   Au cours des &lt;strong&gt;12 derniers mois&lt;/strong&gt;, est-il souvent arrivé que vous ou d'autres membres de votre ménage ayez passé toute une journée sans manger par manque d’argent ou d’autres ressources? 
Cela est- il arrivé &lt;strong&gt;une ou deux fois, pendant quelques mois mais pas tous les mois, ou presque tous les mois&lt;/strong&gt;?</v>
      </c>
      <c r="J281" s="11" t="s">
        <v>41</v>
      </c>
      <c r="K281" s="11"/>
      <c r="L281" s="11"/>
      <c r="M281" s="11"/>
      <c r="N281" s="11"/>
      <c r="O281" s="11"/>
      <c r="P281" s="11" t="s">
        <v>42</v>
      </c>
      <c r="Q281" s="11"/>
      <c r="R281" s="11"/>
      <c r="S281" s="11" t="s">
        <v>8</v>
      </c>
      <c r="T281" s="11"/>
      <c r="U281" s="11"/>
      <c r="V281" s="11"/>
      <c r="W281" s="11"/>
      <c r="X281" s="11"/>
      <c r="Y281" s="11"/>
    </row>
    <row r="282" spans="1:25" ht="14" customHeight="1" x14ac:dyDescent="0.2">
      <c r="A282" s="11" t="s">
        <v>50</v>
      </c>
      <c r="B282" s="11" t="s">
        <v>426</v>
      </c>
      <c r="C282" s="11"/>
      <c r="D282" s="11"/>
      <c r="E282" s="11"/>
      <c r="F282" s="11"/>
      <c r="G282" s="11" t="str">
        <f>IF(F282="", "",F282)</f>
        <v/>
      </c>
      <c r="H282" s="11" t="str">
        <f t="shared" si="98"/>
        <v/>
      </c>
      <c r="I282" s="67" t="str">
        <f t="shared" si="95"/>
        <v/>
      </c>
      <c r="J282" s="11" t="str">
        <f>IF(F282="", "",F282)</f>
        <v/>
      </c>
      <c r="K282" s="11"/>
      <c r="L282" s="11"/>
      <c r="M282" s="11"/>
      <c r="N282" s="11"/>
      <c r="O282" s="11"/>
      <c r="P282" s="11"/>
      <c r="Q282" s="11"/>
      <c r="R282" s="11"/>
      <c r="S282" s="11"/>
      <c r="T282" s="11"/>
      <c r="U282" s="11"/>
      <c r="V282" s="11" t="s">
        <v>52</v>
      </c>
      <c r="W282" s="11"/>
      <c r="X282" s="11"/>
      <c r="Y282" s="11"/>
    </row>
    <row r="283" spans="1:25" s="153" customFormat="1" ht="14" customHeight="1" x14ac:dyDescent="0.2">
      <c r="A283" s="85" t="s">
        <v>85</v>
      </c>
      <c r="B283" s="85" t="s">
        <v>424</v>
      </c>
      <c r="C283" s="85"/>
      <c r="D283" s="85"/>
      <c r="E283" s="85"/>
      <c r="F283" s="85"/>
      <c r="G283" s="85" t="str">
        <f>IF(F283="", "",F283)</f>
        <v/>
      </c>
      <c r="H283" s="11" t="str">
        <f t="shared" si="98"/>
        <v/>
      </c>
      <c r="I283" s="67" t="str">
        <f t="shared" si="95"/>
        <v/>
      </c>
      <c r="J283" s="85" t="str">
        <f>IF(F283="", "",F283)</f>
        <v/>
      </c>
      <c r="K283" s="85"/>
      <c r="L283" s="85"/>
      <c r="M283" s="85"/>
      <c r="N283" s="85"/>
      <c r="O283" s="85"/>
      <c r="P283" s="85"/>
      <c r="Q283" s="85"/>
      <c r="R283" s="85"/>
      <c r="S283" s="85"/>
      <c r="T283" s="85"/>
      <c r="U283" s="85"/>
      <c r="V283" s="85"/>
      <c r="W283" s="85"/>
      <c r="X283" s="85"/>
      <c r="Y283" s="85"/>
    </row>
    <row r="284" spans="1:25" s="153" customFormat="1" ht="14" customHeight="1" x14ac:dyDescent="0.2">
      <c r="A284" s="85" t="s">
        <v>48</v>
      </c>
      <c r="B284" s="85" t="s">
        <v>427</v>
      </c>
      <c r="C284" s="85"/>
      <c r="D284" s="85"/>
      <c r="E284" s="85"/>
      <c r="F284" s="85"/>
      <c r="G284" s="85"/>
      <c r="H284" s="85"/>
      <c r="I284" s="67" t="str">
        <f t="shared" si="95"/>
        <v/>
      </c>
      <c r="J284" s="85"/>
      <c r="K284" s="85" t="s">
        <v>965</v>
      </c>
      <c r="L284" s="85"/>
      <c r="M284" s="85" t="s">
        <v>54</v>
      </c>
      <c r="N284" s="85"/>
      <c r="O284" s="85"/>
      <c r="P284" s="85"/>
      <c r="Q284" s="85"/>
      <c r="R284" s="85"/>
      <c r="S284" s="85"/>
      <c r="T284" s="85"/>
      <c r="U284" s="85"/>
      <c r="V284" s="85"/>
      <c r="W284" s="85"/>
      <c r="X284" s="85"/>
      <c r="Y284" s="85"/>
    </row>
    <row r="285" spans="1:25" ht="14" customHeight="1" x14ac:dyDescent="0.2">
      <c r="A285" s="11" t="s">
        <v>2</v>
      </c>
      <c r="B285" s="11"/>
      <c r="C285" s="91" t="s">
        <v>1559</v>
      </c>
      <c r="D285" s="11" t="s">
        <v>1193</v>
      </c>
      <c r="E285" s="11"/>
      <c r="F285" s="11" t="str">
        <f t="shared" ref="F285:F287" si="99">C285</f>
        <v>Au cours des 7 derniers jours, pendant combien de jours avez-vous personnellement consommé  les produits suivants ?</v>
      </c>
      <c r="G285" s="11" t="str">
        <f t="shared" ref="G285:G287" si="100">IF(F285="", "",F285)</f>
        <v>Au cours des 7 derniers jours, pendant combien de jours avez-vous personnellement consommé  les produits suivants ?</v>
      </c>
      <c r="H285" s="11" t="str">
        <f t="shared" ref="H285:H288" si="101">IF(F285="", "",F285)</f>
        <v>Au cours des 7 derniers jours, pendant combien de jours avez-vous personnellement consommé  les produits suivants ?</v>
      </c>
      <c r="I285" s="67" t="str">
        <f t="shared" si="95"/>
        <v>Au cours des 7 derniers jours, pendant combien de jours avez-vous personnellement consommé  les produits suivants ?</v>
      </c>
      <c r="J285" s="11" t="str">
        <f t="shared" ref="J285:J287" si="102">IF(F285="", "",F285)</f>
        <v>Au cours des 7 derniers jours, pendant combien de jours avez-vous personnellement consommé  les produits suivants ?</v>
      </c>
      <c r="K285" s="11"/>
      <c r="L285" s="11"/>
      <c r="M285" s="11"/>
      <c r="N285" s="11"/>
      <c r="O285" s="11"/>
      <c r="P285" s="11"/>
      <c r="Q285" s="11"/>
      <c r="R285" s="11"/>
      <c r="S285" s="11" t="s">
        <v>43</v>
      </c>
      <c r="T285" s="11"/>
      <c r="V285" s="11"/>
      <c r="W285" s="11"/>
      <c r="X285" s="11"/>
      <c r="Y285" s="11"/>
    </row>
    <row r="286" spans="1:25" ht="14" customHeight="1" thickBot="1" x14ac:dyDescent="0.25">
      <c r="A286" s="11" t="s">
        <v>44</v>
      </c>
      <c r="B286" s="11" t="s">
        <v>45</v>
      </c>
      <c r="C286" s="176" t="s">
        <v>1560</v>
      </c>
      <c r="D286" s="11" t="s">
        <v>1194</v>
      </c>
      <c r="E286" s="11"/>
      <c r="F286" s="11" t="str">
        <f t="shared" si="99"/>
        <v>&lt;b&gt; Légumes &lt;/b&gt;comme la laitue, tomate, gombo, aubergine, poivron, haricot vert, concombre, petits pois, etc.</v>
      </c>
      <c r="G286" s="11" t="str">
        <f t="shared" si="100"/>
        <v>&lt;b&gt; Légumes &lt;/b&gt;comme la laitue, tomate, gombo, aubergine, poivron, haricot vert, concombre, petits pois, etc.</v>
      </c>
      <c r="H286" s="11" t="str">
        <f t="shared" si="101"/>
        <v>&lt;b&gt; Légumes &lt;/b&gt;comme la laitue, tomate, gombo, aubergine, poivron, haricot vert, concombre, petits pois, etc.</v>
      </c>
      <c r="I286" s="67" t="str">
        <f t="shared" si="95"/>
        <v>&lt;b&gt; Légumes &lt;/b&gt;comme la laitue, tomate, gombo, aubergine, poivron, haricot vert, concombre, petits pois, etc.</v>
      </c>
      <c r="J286" s="11" t="str">
        <f t="shared" si="102"/>
        <v>&lt;b&gt; Légumes &lt;/b&gt;comme la laitue, tomate, gombo, aubergine, poivron, haricot vert, concombre, petits pois, etc.</v>
      </c>
      <c r="K286" s="11"/>
      <c r="L286" s="11"/>
      <c r="M286" s="11"/>
      <c r="N286" s="11" t="s">
        <v>46</v>
      </c>
      <c r="O286" s="11"/>
      <c r="P286" s="11"/>
      <c r="Q286" s="11"/>
      <c r="R286" s="11"/>
      <c r="S286" s="11" t="s">
        <v>8</v>
      </c>
      <c r="T286" s="11"/>
      <c r="V286" s="11"/>
      <c r="W286" s="11"/>
      <c r="X286" s="11"/>
      <c r="Y286" s="11"/>
    </row>
    <row r="287" spans="1:25" ht="14" customHeight="1" thickBot="1" x14ac:dyDescent="0.25">
      <c r="A287" s="11" t="s">
        <v>44</v>
      </c>
      <c r="B287" s="11" t="s">
        <v>47</v>
      </c>
      <c r="C287" s="176" t="s">
        <v>1561</v>
      </c>
      <c r="D287" s="11" t="s">
        <v>1195</v>
      </c>
      <c r="E287" s="11"/>
      <c r="F287" s="11" t="str">
        <f t="shared" si="99"/>
        <v>&lt;b&gt; Poisson et viande&lt;/b&gt; comme la viande de boeuf, viande de mouton, poulet, poisson frais et sec, etc.</v>
      </c>
      <c r="G287" s="11" t="str">
        <f t="shared" si="100"/>
        <v>&lt;b&gt; Poisson et viande&lt;/b&gt; comme la viande de boeuf, viande de mouton, poulet, poisson frais et sec, etc.</v>
      </c>
      <c r="H287" s="11" t="str">
        <f t="shared" si="101"/>
        <v>&lt;b&gt; Poisson et viande&lt;/b&gt; comme la viande de boeuf, viande de mouton, poulet, poisson frais et sec, etc.</v>
      </c>
      <c r="I287" s="67" t="str">
        <f t="shared" si="95"/>
        <v>&lt;b&gt; Poisson et viande&lt;/b&gt; comme la viande de boeuf, viande de mouton, poulet, poisson frais et sec, etc.</v>
      </c>
      <c r="J287" s="11" t="str">
        <f t="shared" si="102"/>
        <v>&lt;b&gt; Poisson et viande&lt;/b&gt; comme la viande de boeuf, viande de mouton, poulet, poisson frais et sec, etc.</v>
      </c>
      <c r="K287" s="11"/>
      <c r="L287" s="11"/>
      <c r="M287" s="11"/>
      <c r="N287" s="11" t="s">
        <v>46</v>
      </c>
      <c r="O287" s="11"/>
      <c r="P287" s="11"/>
      <c r="Q287" s="11"/>
      <c r="R287" s="11"/>
      <c r="S287" s="11" t="s">
        <v>8</v>
      </c>
      <c r="T287" s="11"/>
      <c r="V287" s="11"/>
      <c r="W287" s="11"/>
      <c r="X287" s="11"/>
      <c r="Y287" s="11"/>
    </row>
    <row r="288" spans="1:25" ht="14" customHeight="1" x14ac:dyDescent="0.2">
      <c r="A288" s="11" t="s">
        <v>50</v>
      </c>
      <c r="B288" s="11" t="s">
        <v>428</v>
      </c>
      <c r="C288" s="11"/>
      <c r="D288" s="11"/>
      <c r="E288" s="11"/>
      <c r="F288" s="11"/>
      <c r="G288" s="11" t="str">
        <f>IF(F288="", "",F288)</f>
        <v/>
      </c>
      <c r="H288" s="11" t="str">
        <f t="shared" si="101"/>
        <v/>
      </c>
      <c r="I288" s="67" t="str">
        <f t="shared" si="95"/>
        <v/>
      </c>
      <c r="J288" s="11"/>
      <c r="K288" s="11"/>
      <c r="L288" s="11"/>
      <c r="M288" s="11"/>
      <c r="N288" s="11"/>
      <c r="O288" s="11"/>
      <c r="P288" s="11"/>
      <c r="Q288" s="11"/>
      <c r="R288" s="11"/>
      <c r="S288" s="11"/>
      <c r="T288" s="11"/>
      <c r="V288" s="11" t="s">
        <v>52</v>
      </c>
      <c r="W288" s="11"/>
      <c r="X288" s="11"/>
      <c r="Y288" s="11"/>
    </row>
    <row r="289" spans="1:32" s="73" customFormat="1" ht="14" customHeight="1" x14ac:dyDescent="0.2">
      <c r="A289" s="73" t="s">
        <v>85</v>
      </c>
      <c r="B289" s="73" t="s">
        <v>427</v>
      </c>
      <c r="E289" s="94"/>
      <c r="F289" s="94"/>
      <c r="G289" s="94"/>
      <c r="I289" s="94"/>
    </row>
    <row r="290" spans="1:32" s="153" customFormat="1" ht="14" customHeight="1" x14ac:dyDescent="0.2">
      <c r="A290" s="85" t="s">
        <v>85</v>
      </c>
      <c r="B290" s="85" t="s">
        <v>429</v>
      </c>
      <c r="C290" s="85"/>
      <c r="D290" s="85"/>
      <c r="E290" s="85"/>
      <c r="F290" s="85"/>
      <c r="G290" s="85" t="str">
        <f t="shared" ref="G290" si="103">IF(F290="", "",F290)</f>
        <v/>
      </c>
      <c r="H290" s="85"/>
      <c r="I290" s="86"/>
      <c r="J290" s="85"/>
      <c r="K290" s="85"/>
      <c r="L290" s="85"/>
      <c r="M290" s="85"/>
      <c r="N290" s="85"/>
      <c r="O290" s="85"/>
      <c r="P290" s="85"/>
      <c r="Q290" s="85"/>
      <c r="R290" s="85"/>
      <c r="S290" s="85"/>
      <c r="T290" s="85"/>
      <c r="U290" s="85"/>
      <c r="V290" s="85"/>
      <c r="W290" s="85"/>
      <c r="X290" s="85"/>
      <c r="Y290" s="85"/>
    </row>
    <row r="291" spans="1:32" s="124" customFormat="1" ht="14" customHeight="1" x14ac:dyDescent="0.2">
      <c r="A291" s="122" t="s">
        <v>48</v>
      </c>
      <c r="B291" s="122" t="s">
        <v>920</v>
      </c>
      <c r="C291" s="123"/>
      <c r="D291" s="123"/>
      <c r="E291" s="123"/>
      <c r="F291" s="123" t="s">
        <v>1409</v>
      </c>
      <c r="G291" s="123" t="str">
        <f t="shared" ref="G291:G293" si="104">IF(F291="", "",F291)</f>
        <v xml:space="preserve">SECTION 4 :  PSYCHO-SOCIALE  </v>
      </c>
      <c r="H291" s="11" t="str">
        <f t="shared" ref="H291:H293" si="105">IF(F291="", "",F291)</f>
        <v xml:space="preserve">SECTION 4 :  PSYCHO-SOCIALE  </v>
      </c>
      <c r="I291" s="67" t="str">
        <f t="shared" ref="I291" si="106">IF(F291="", "",F291)</f>
        <v xml:space="preserve">SECTION 4 :  PSYCHO-SOCIALE  </v>
      </c>
      <c r="J291" s="123" t="str">
        <f t="shared" ref="J291:J293" si="107">IF(F291="", "",F291)</f>
        <v xml:space="preserve">SECTION 4 :  PSYCHO-SOCIALE  </v>
      </c>
      <c r="K291" s="123"/>
      <c r="L291" s="122"/>
      <c r="M291" s="122"/>
      <c r="N291" s="122"/>
      <c r="O291" s="123"/>
      <c r="P291" s="122"/>
      <c r="Q291" s="122"/>
      <c r="R291" s="122"/>
      <c r="S291" s="122"/>
      <c r="T291" s="122"/>
      <c r="U291" s="122"/>
      <c r="V291" s="122"/>
      <c r="W291" s="122"/>
      <c r="X291" s="122"/>
      <c r="Y291" s="122"/>
      <c r="Z291" s="122"/>
      <c r="AA291" s="122"/>
      <c r="AB291" s="122"/>
      <c r="AC291" s="122"/>
      <c r="AD291" s="122"/>
      <c r="AE291" s="122"/>
      <c r="AF291" s="122"/>
    </row>
    <row r="292" spans="1:32" s="178" customFormat="1" ht="14" customHeight="1" x14ac:dyDescent="0.2">
      <c r="A292" s="11" t="s">
        <v>50</v>
      </c>
      <c r="B292" s="11" t="s">
        <v>609</v>
      </c>
      <c r="C292" s="164"/>
      <c r="D292" s="164"/>
      <c r="E292" s="164"/>
      <c r="F292" s="164"/>
      <c r="G292" s="164" t="str">
        <f t="shared" si="104"/>
        <v/>
      </c>
      <c r="H292" s="177"/>
      <c r="I292" s="177"/>
      <c r="J292" s="164" t="str">
        <f t="shared" si="107"/>
        <v/>
      </c>
      <c r="K292" s="164"/>
      <c r="L292" s="164"/>
      <c r="M292" s="11"/>
      <c r="N292" s="164"/>
      <c r="O292" s="164"/>
      <c r="P292" s="164"/>
      <c r="Q292" s="164"/>
      <c r="R292" s="164"/>
      <c r="S292" s="164"/>
      <c r="T292" s="164"/>
      <c r="U292" s="164"/>
      <c r="V292" s="11" t="s">
        <v>52</v>
      </c>
      <c r="W292" s="164"/>
      <c r="X292" s="164"/>
      <c r="Y292" s="164"/>
      <c r="Z292" s="164"/>
      <c r="AA292" s="164"/>
      <c r="AB292" s="164"/>
      <c r="AC292" s="164"/>
      <c r="AD292" s="164"/>
      <c r="AE292" s="164"/>
      <c r="AF292" s="164"/>
    </row>
    <row r="293" spans="1:32" s="98" customFormat="1" ht="14" customHeight="1" x14ac:dyDescent="0.2">
      <c r="A293" s="11" t="s">
        <v>2</v>
      </c>
      <c r="B293" s="11"/>
      <c r="C293" s="67"/>
      <c r="D293" s="67"/>
      <c r="E293" s="67"/>
      <c r="F293" s="67" t="s">
        <v>1409</v>
      </c>
      <c r="G293" s="67" t="str">
        <f t="shared" si="104"/>
        <v xml:space="preserve">SECTION 4 :  PSYCHO-SOCIALE  </v>
      </c>
      <c r="H293" s="11" t="str">
        <f t="shared" si="105"/>
        <v xml:space="preserve">SECTION 4 :  PSYCHO-SOCIALE  </v>
      </c>
      <c r="I293" s="67" t="str">
        <f t="shared" ref="I293:I296" si="108">IF(F293="", "",F293)</f>
        <v xml:space="preserve">SECTION 4 :  PSYCHO-SOCIALE  </v>
      </c>
      <c r="J293" s="67" t="str">
        <f t="shared" si="107"/>
        <v xml:space="preserve">SECTION 4 :  PSYCHO-SOCIALE  </v>
      </c>
      <c r="K293" s="67"/>
      <c r="L293" s="11"/>
      <c r="M293" s="11"/>
      <c r="N293" s="11"/>
      <c r="O293" s="67"/>
      <c r="P293" s="11"/>
      <c r="Q293" s="11"/>
      <c r="R293" s="11"/>
      <c r="S293" s="11" t="s">
        <v>43</v>
      </c>
      <c r="T293" s="11"/>
      <c r="U293" s="11"/>
      <c r="V293" s="11"/>
      <c r="W293" s="11"/>
      <c r="X293" s="11"/>
      <c r="Y293" s="11"/>
      <c r="Z293" s="11"/>
      <c r="AA293" s="11"/>
      <c r="AB293" s="11"/>
      <c r="AC293" s="11"/>
      <c r="AD293" s="11"/>
      <c r="AE293" s="11"/>
      <c r="AF293" s="11"/>
    </row>
    <row r="294" spans="1:32" ht="14" customHeight="1" x14ac:dyDescent="0.2">
      <c r="A294" s="11" t="s">
        <v>50</v>
      </c>
      <c r="B294" s="11" t="s">
        <v>136</v>
      </c>
      <c r="C294" s="179"/>
      <c r="D294" s="164"/>
      <c r="E294" s="164"/>
      <c r="F294" s="164"/>
      <c r="G294" s="164" t="str">
        <f t="shared" ref="G294:G296" si="109">IF(F294="", "",F294)</f>
        <v/>
      </c>
      <c r="J294" s="164" t="str">
        <f t="shared" ref="J294:J296" si="110">IF(F294="", "",F294)</f>
        <v/>
      </c>
      <c r="K294" s="164"/>
      <c r="L294" s="164"/>
      <c r="M294" s="11"/>
      <c r="N294" s="164"/>
      <c r="O294" s="164"/>
      <c r="P294" s="164"/>
      <c r="Q294" s="164"/>
      <c r="R294" s="164"/>
      <c r="S294" s="164"/>
      <c r="T294" s="164"/>
      <c r="U294" s="164"/>
      <c r="V294" s="11" t="s">
        <v>52</v>
      </c>
      <c r="W294" s="164"/>
      <c r="X294" s="164"/>
      <c r="Y294" s="164"/>
    </row>
    <row r="295" spans="1:32" ht="14" customHeight="1" x14ac:dyDescent="0.2">
      <c r="A295" s="11" t="s">
        <v>2</v>
      </c>
      <c r="B295" s="11"/>
      <c r="C295" s="67" t="s">
        <v>187</v>
      </c>
      <c r="D295" s="164"/>
      <c r="E295" s="164"/>
      <c r="F295" s="11" t="str">
        <f t="shared" ref="F295" si="111">D295&amp;" "&amp;C295</f>
        <v xml:space="preserve"> 
&lt;i&gt;AGENT ENQUETEUR : Veuillez changer la langue sur les parametres de SurveyCTO (coin supérieur droit - 
3 petits carrés). La langue par défaut est Haoussa. &lt;/i&gt; </v>
      </c>
      <c r="G295" s="11" t="str">
        <f t="shared" si="109"/>
        <v xml:space="preserve"> 
&lt;i&gt;AGENT ENQUETEUR : Veuillez changer la langue sur les parametres de SurveyCTO (coin supérieur droit - 
3 petits carrés). La langue par défaut est Haoussa. &lt;/i&gt; </v>
      </c>
      <c r="H295" s="11" t="str">
        <f t="shared" ref="H295" si="112">IF(G295="", "",G295)</f>
        <v xml:space="preserve"> 
&lt;i&gt;AGENT ENQUETEUR : Veuillez changer la langue sur les parametres de SurveyCTO (coin supérieur droit - 
3 petits carrés). La langue par défaut est Haoussa. &lt;/i&gt; </v>
      </c>
      <c r="I295" s="67" t="str">
        <f t="shared" si="108"/>
        <v xml:space="preserve"> 
&lt;i&gt;AGENT ENQUETEUR : Veuillez changer la langue sur les parametres de SurveyCTO (coin supérieur droit - 
3 petits carrés). La langue par défaut est Haoussa. &lt;/i&gt; </v>
      </c>
      <c r="J295" s="11" t="str">
        <f t="shared" si="110"/>
        <v xml:space="preserve"> 
&lt;i&gt;AGENT ENQUETEUR : Veuillez changer la langue sur les parametres de SurveyCTO (coin supérieur droit - 
3 petits carrés). La langue par défaut est Haoussa. &lt;/i&gt; </v>
      </c>
      <c r="K295" s="11" t="s">
        <v>188</v>
      </c>
      <c r="L295" s="164"/>
      <c r="M295" s="11"/>
      <c r="N295" s="164"/>
      <c r="O295" s="164"/>
      <c r="P295" s="164"/>
      <c r="Q295" s="164"/>
      <c r="R295" s="164"/>
      <c r="S295" s="164" t="s">
        <v>43</v>
      </c>
      <c r="T295" s="164"/>
      <c r="U295" s="164"/>
      <c r="V295" s="164"/>
      <c r="W295" s="164"/>
      <c r="X295" s="164"/>
      <c r="Y295" s="164"/>
    </row>
    <row r="296" spans="1:32" s="153" customFormat="1" ht="14" customHeight="1" x14ac:dyDescent="0.2">
      <c r="A296" s="85" t="s">
        <v>48</v>
      </c>
      <c r="B296" s="87" t="s">
        <v>137</v>
      </c>
      <c r="C296" s="86"/>
      <c r="D296" s="166"/>
      <c r="E296" s="161"/>
      <c r="F296" s="86"/>
      <c r="G296" s="86" t="str">
        <f t="shared" si="109"/>
        <v/>
      </c>
      <c r="H296" s="101"/>
      <c r="I296" s="67" t="str">
        <f t="shared" si="108"/>
        <v/>
      </c>
      <c r="J296" s="86" t="str">
        <f t="shared" si="110"/>
        <v/>
      </c>
      <c r="K296" s="86"/>
      <c r="L296" s="161"/>
      <c r="M296" s="85" t="s">
        <v>54</v>
      </c>
      <c r="N296" s="161"/>
      <c r="O296" s="161"/>
      <c r="P296" s="90" t="s">
        <v>1640</v>
      </c>
      <c r="Q296" s="161"/>
      <c r="R296" s="161"/>
      <c r="S296" s="161"/>
      <c r="T296" s="161"/>
      <c r="U296" s="161"/>
      <c r="V296" s="161"/>
      <c r="W296" s="161"/>
      <c r="X296" s="161"/>
      <c r="Y296" s="85"/>
    </row>
    <row r="297" spans="1:32" ht="14" customHeight="1" x14ac:dyDescent="0.2">
      <c r="A297" s="11" t="s">
        <v>2</v>
      </c>
      <c r="B297" s="68" t="s">
        <v>610</v>
      </c>
      <c r="C297" s="67" t="s">
        <v>1157</v>
      </c>
      <c r="D297" s="180"/>
      <c r="E297" s="164"/>
      <c r="F297" s="11" t="str">
        <f>D297&amp;" "&amp;C297</f>
        <v xml:space="preserve"> Enquetrice dit : Nous allons maintenant passer à des questions qui portent sur comment vous vous sentez dans l’ésprit ces jours-ci. &lt;br&gt;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 
&lt;br&gt; 
Il n’y a pas de bonne réponse ou de mauvaise réponse. Tout ce que vous nous dites sera confidentiel et ne sera pas partagé.</v>
      </c>
      <c r="G297" s="11" t="s">
        <v>905</v>
      </c>
      <c r="H297" s="11" t="str">
        <f t="shared" ref="H297:H300" si="113">IF(F297="", "",F297)</f>
        <v xml:space="preserve"> Enquetrice dit : Nous allons maintenant passer à des questions qui portent sur comment vous vous sentez dans l’ésprit ces jours-ci. &lt;br&gt;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 
&lt;br&gt; 
Il n’y a pas de bonne réponse ou de mauvaise réponse. Tout ce que vous nous dites sera confidentiel et ne sera pas partagé.</v>
      </c>
      <c r="I297" s="67" t="s">
        <v>1547</v>
      </c>
      <c r="J297" s="11" t="s">
        <v>873</v>
      </c>
      <c r="K297" s="11"/>
      <c r="L297" s="164"/>
      <c r="M297" s="11"/>
      <c r="N297" s="164"/>
      <c r="O297" s="164"/>
      <c r="P297" s="164"/>
      <c r="Q297" s="164"/>
      <c r="R297" s="164"/>
      <c r="S297" s="164"/>
      <c r="T297" s="164"/>
      <c r="U297" s="164"/>
      <c r="V297" s="164"/>
      <c r="W297" s="164"/>
      <c r="X297" s="164"/>
      <c r="Y297" s="11"/>
    </row>
    <row r="298" spans="1:32" ht="14" customHeight="1" x14ac:dyDescent="0.2">
      <c r="A298" s="11" t="s">
        <v>2</v>
      </c>
      <c r="B298" s="11"/>
      <c r="C298" s="11" t="s">
        <v>138</v>
      </c>
      <c r="D298" s="11" t="s">
        <v>139</v>
      </c>
      <c r="E298" s="164"/>
      <c r="F298" s="11" t="str">
        <f>D298&amp;" "&amp;C298</f>
        <v xml:space="preserve">10_2 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v>
      </c>
      <c r="G298" s="152" t="s">
        <v>1619</v>
      </c>
      <c r="H298" s="90" t="str">
        <f t="shared" si="113"/>
        <v xml:space="preserve">10_2 Nous allons maintenant vous poser des questions sur &lt;strong&gt;la position sociale des personnes dans la communauté &lt;/strong&gt; (montrer l’escalier). &lt;br&gt; &lt;br&gt; Au sommet de l'escalier se trouvent des gens qui ont le plus de moyens, le plus d’éducation, et les activités les plus respectées (pointer).  &lt;br&gt; &lt;br&gt;  Au bas, se trouvent les gens au statut le plus bas qui ont le moins d'argent, le moins d'études et les emplois les moins respectés ou qui n'ont pas d'emploi.  &lt;br&gt; &lt;br&gt;  Plus vous êtes haut sur cet escalier, plus vous êtes proche des gens au sommet.  &lt;br&gt; &lt;br&gt;  Plus vous êtes bas, plus vous vous rapprochez  des gens qui sont au plus bas.  </v>
      </c>
      <c r="I298" s="67" t="s">
        <v>1548</v>
      </c>
      <c r="J298" s="11" t="s">
        <v>140</v>
      </c>
      <c r="K298" s="11"/>
      <c r="L298" s="164"/>
      <c r="M298" s="11"/>
      <c r="N298" s="164"/>
      <c r="O298" s="164"/>
      <c r="P298" s="164"/>
      <c r="Q298" s="164"/>
      <c r="R298" s="164"/>
      <c r="S298" s="164" t="s">
        <v>43</v>
      </c>
      <c r="T298" s="164"/>
      <c r="U298" s="164"/>
      <c r="V298" s="164"/>
      <c r="W298" s="164"/>
      <c r="X298" s="164"/>
      <c r="Y298" s="164"/>
    </row>
    <row r="299" spans="1:32" ht="14" customHeight="1" x14ac:dyDescent="0.2">
      <c r="A299" s="11" t="s">
        <v>141</v>
      </c>
      <c r="B299" s="68" t="s">
        <v>142</v>
      </c>
      <c r="C299" s="11" t="s">
        <v>143</v>
      </c>
      <c r="D299" s="11" t="s">
        <v>144</v>
      </c>
      <c r="E299" s="164"/>
      <c r="F299" s="11" t="str">
        <f>D299&amp;" "&amp;C299</f>
        <v xml:space="preserve">10_2.1 Et vous, pouvez-vous me pointer sur quelle marche de l’escalier vous êtes ces jours-ci ? </v>
      </c>
      <c r="G299" s="90" t="s">
        <v>145</v>
      </c>
      <c r="H299" s="90" t="str">
        <f t="shared" si="113"/>
        <v xml:space="preserve">10_2.1 Et vous, pouvez-vous me pointer sur quelle marche de l’escalier vous êtes ces jours-ci ? </v>
      </c>
      <c r="I299" s="67" t="s">
        <v>1549</v>
      </c>
      <c r="J299" s="11" t="s">
        <v>146</v>
      </c>
      <c r="K299" s="11"/>
      <c r="L299" s="164"/>
      <c r="M299" s="11" t="s">
        <v>90</v>
      </c>
      <c r="N299" s="164"/>
      <c r="O299" s="164"/>
      <c r="P299" s="164"/>
      <c r="Q299" s="164"/>
      <c r="R299" s="164"/>
      <c r="S299" s="164" t="s">
        <v>8</v>
      </c>
      <c r="T299" s="164"/>
      <c r="U299" s="164"/>
      <c r="V299" s="164"/>
      <c r="W299" s="164"/>
      <c r="X299" s="164"/>
      <c r="Y299" s="164"/>
    </row>
    <row r="300" spans="1:32" ht="14" customHeight="1" x14ac:dyDescent="0.2">
      <c r="A300" s="11" t="s">
        <v>147</v>
      </c>
      <c r="B300" s="68" t="s">
        <v>148</v>
      </c>
      <c r="C300" s="11" t="s">
        <v>149</v>
      </c>
      <c r="D300" s="11" t="s">
        <v>150</v>
      </c>
      <c r="E300" s="164"/>
      <c r="F300" s="11" t="str">
        <f>D300&amp;" "&amp;C300</f>
        <v xml:space="preserve">10_2.2 Dans deux ans, pensez-vous que votre position va monter, descendre, ou rester la même? 
&lt;br&gt; &lt;br&gt; 
Sur quelle marche serez-vous dans deux ans? </v>
      </c>
      <c r="G300" s="152" t="s">
        <v>151</v>
      </c>
      <c r="H300" s="90" t="str">
        <f t="shared" si="113"/>
        <v xml:space="preserve">10_2.2 Dans deux ans, pensez-vous que votre position va monter, descendre, ou rester la même? 
&lt;br&gt; &lt;br&gt; 
Sur quelle marche serez-vous dans deux ans? </v>
      </c>
      <c r="I300" s="67" t="str">
        <f>IF(F300="", "",F300)&amp;""&amp;"10-2-2 Digh ichinyelan, todman san edag watahede agitchi, ko agifnis ko ghass war ze yizri? Minde ze tiggiza digh ichiyelan?"</f>
        <v>10_2.2 Dans deux ans, pensez-vous que votre position va monter, descendre, ou rester la même? 
&lt;br&gt; &lt;br&gt; 
Sur quelle marche serez-vous dans deux ans? 10-2-2 Digh ichinyelan, todman san edag watahede agitchi, ko agifnis ko ghass war ze yizri? Minde ze tiggiza digh ichiyelan?</v>
      </c>
      <c r="J300" s="11" t="s">
        <v>152</v>
      </c>
      <c r="K300" s="11"/>
      <c r="L300" s="164"/>
      <c r="M300" s="11" t="s">
        <v>90</v>
      </c>
      <c r="N300" s="164"/>
      <c r="O300" s="164"/>
      <c r="P300" s="164"/>
      <c r="Q300" s="164"/>
      <c r="R300" s="164"/>
      <c r="S300" s="164" t="s">
        <v>8</v>
      </c>
      <c r="T300" s="164"/>
      <c r="U300" s="164"/>
      <c r="V300" s="164"/>
      <c r="W300" s="164"/>
      <c r="X300" s="11"/>
      <c r="Y300" s="164"/>
    </row>
    <row r="301" spans="1:32" s="153" customFormat="1" ht="14" customHeight="1" x14ac:dyDescent="0.2">
      <c r="A301" s="85" t="s">
        <v>85</v>
      </c>
      <c r="B301" s="87" t="s">
        <v>137</v>
      </c>
      <c r="C301" s="85"/>
      <c r="D301" s="161"/>
      <c r="E301" s="161"/>
      <c r="F301" s="85" t="str">
        <f>D301&amp;" "&amp;C301</f>
        <v xml:space="preserve"> </v>
      </c>
      <c r="G301" s="85" t="str">
        <f t="shared" ref="G301:G310" si="114">IF(F301="", "",F301)</f>
        <v xml:space="preserve"> </v>
      </c>
      <c r="H301" s="113"/>
      <c r="I301" s="101"/>
      <c r="J301" s="85" t="str">
        <f t="shared" ref="J301:J303" si="115">IF(F301="", "",F301)</f>
        <v xml:space="preserve"> </v>
      </c>
      <c r="K301" s="85"/>
      <c r="L301" s="161"/>
      <c r="M301" s="85"/>
      <c r="N301" s="161"/>
      <c r="O301" s="161"/>
      <c r="P301" s="161"/>
      <c r="Q301" s="161"/>
      <c r="R301" s="161"/>
      <c r="S301" s="161"/>
      <c r="T301" s="161"/>
      <c r="U301" s="161"/>
      <c r="V301" s="161"/>
      <c r="W301" s="161"/>
      <c r="X301" s="161"/>
      <c r="Y301" s="161"/>
    </row>
    <row r="302" spans="1:32" ht="14" customHeight="1" x14ac:dyDescent="0.2">
      <c r="A302" s="11" t="s">
        <v>50</v>
      </c>
      <c r="B302" s="11" t="s">
        <v>153</v>
      </c>
      <c r="C302" s="164"/>
      <c r="D302" s="164"/>
      <c r="E302" s="164"/>
      <c r="F302" s="164"/>
      <c r="G302" s="164" t="str">
        <f t="shared" si="114"/>
        <v/>
      </c>
      <c r="H302" s="155"/>
      <c r="J302" s="164" t="str">
        <f t="shared" si="115"/>
        <v/>
      </c>
      <c r="K302" s="164"/>
      <c r="L302" s="164"/>
      <c r="M302" s="11"/>
      <c r="N302" s="164"/>
      <c r="O302" s="164"/>
      <c r="Q302" s="164"/>
      <c r="R302" s="164"/>
      <c r="S302" s="164"/>
      <c r="T302" s="164"/>
      <c r="U302" s="164"/>
      <c r="V302" s="11" t="s">
        <v>52</v>
      </c>
      <c r="W302" s="164"/>
      <c r="X302" s="164"/>
      <c r="Y302" s="164"/>
    </row>
    <row r="303" spans="1:32" s="153" customFormat="1" ht="14" customHeight="1" x14ac:dyDescent="0.2">
      <c r="A303" s="85" t="s">
        <v>48</v>
      </c>
      <c r="B303" s="87" t="s">
        <v>154</v>
      </c>
      <c r="C303" s="85"/>
      <c r="D303" s="161"/>
      <c r="E303" s="85"/>
      <c r="F303" s="85"/>
      <c r="G303" s="85" t="str">
        <f t="shared" si="114"/>
        <v/>
      </c>
      <c r="H303" s="113"/>
      <c r="I303" s="101"/>
      <c r="J303" s="85" t="str">
        <f t="shared" si="115"/>
        <v/>
      </c>
      <c r="K303" s="85"/>
      <c r="L303" s="85"/>
      <c r="M303" s="85" t="s">
        <v>54</v>
      </c>
      <c r="N303" s="161"/>
      <c r="O303" s="161"/>
      <c r="P303" s="90" t="s">
        <v>1640</v>
      </c>
      <c r="Q303" s="161"/>
      <c r="R303" s="161"/>
      <c r="S303" s="161"/>
      <c r="T303" s="161"/>
      <c r="U303" s="161"/>
      <c r="V303" s="161"/>
      <c r="W303" s="161"/>
      <c r="X303" s="161"/>
      <c r="Y303" s="161"/>
    </row>
    <row r="304" spans="1:32" ht="14" customHeight="1" x14ac:dyDescent="0.2">
      <c r="A304" s="11" t="s">
        <v>2</v>
      </c>
      <c r="B304" s="11"/>
      <c r="C304" s="11" t="s">
        <v>155</v>
      </c>
      <c r="D304" s="11" t="s">
        <v>156</v>
      </c>
      <c r="E304" s="164"/>
      <c r="F304" s="11" t="str">
        <f>D304&amp;" "&amp;C304</f>
        <v>10_3 Merci. Maintenant, l’escalier représente &lt;strong&gt;si vous vous êtes satisfaite de votre vie ces jours-ci.&lt;/strong&gt; &lt;br&gt; &lt;br&gt; Le sommet de l’échelle représente la meilleure vie possible pour vous, dans laquelle les conditions sont idéales.  &lt;br&gt; &lt;br&gt;  Le bas de l’échelle représente la pire vie possible pour vous, dans laquelle les conditions ne sont pas du tout comme vous le souhaitez.  &lt;br&gt; &lt;br&gt;  Donc, si vous pointez vers le haut de l’escalier (pointer) vous êtes très satisfaite de votre vie, si vous pointez vers le bas (pointer) vous n’êtes pas du tout satisfaite de votre vie.</v>
      </c>
      <c r="G304" s="67" t="s">
        <v>1620</v>
      </c>
      <c r="H304" s="67" t="s">
        <v>1597</v>
      </c>
      <c r="I304" s="67" t="s">
        <v>1550</v>
      </c>
      <c r="J304" s="11" t="s">
        <v>157</v>
      </c>
      <c r="K304" s="11"/>
      <c r="L304" s="164"/>
      <c r="M304" s="11"/>
      <c r="N304" s="164"/>
      <c r="O304" s="164"/>
      <c r="P304" s="164"/>
      <c r="Q304" s="164"/>
      <c r="R304" s="164"/>
      <c r="S304" s="164" t="s">
        <v>43</v>
      </c>
      <c r="T304" s="164"/>
      <c r="U304" s="164"/>
      <c r="V304" s="164"/>
      <c r="W304" s="164"/>
      <c r="X304" s="164"/>
      <c r="Y304" s="164"/>
    </row>
    <row r="305" spans="1:25" ht="14" customHeight="1" x14ac:dyDescent="0.2">
      <c r="A305" s="11" t="s">
        <v>141</v>
      </c>
      <c r="B305" s="68" t="s">
        <v>158</v>
      </c>
      <c r="C305" s="11" t="s">
        <v>143</v>
      </c>
      <c r="D305" s="11" t="s">
        <v>159</v>
      </c>
      <c r="E305" s="164"/>
      <c r="F305" s="11" t="str">
        <f>D305&amp;" "&amp;C305</f>
        <v xml:space="preserve">10_3.1 Et vous, pouvez-vous me pointer sur quelle marche de l’escalier vous êtes ces jours-ci ? </v>
      </c>
      <c r="G305" s="11" t="s">
        <v>160</v>
      </c>
      <c r="H305" s="11" t="s">
        <v>161</v>
      </c>
      <c r="I305" s="67" t="str">
        <f t="shared" ref="I305:I306" si="116">IF(F305="", "",F305)</f>
        <v xml:space="preserve">10_3.1 Et vous, pouvez-vous me pointer sur quelle marche de l’escalier vous êtes ces jours-ci ? </v>
      </c>
      <c r="J305" s="11" t="s">
        <v>161</v>
      </c>
      <c r="K305" s="11"/>
      <c r="L305" s="164"/>
      <c r="M305" s="11" t="s">
        <v>90</v>
      </c>
      <c r="N305" s="164"/>
      <c r="O305" s="164"/>
      <c r="P305" s="164"/>
      <c r="Q305" s="164"/>
      <c r="R305" s="164"/>
      <c r="S305" s="164" t="s">
        <v>8</v>
      </c>
      <c r="T305" s="164"/>
      <c r="U305" s="164"/>
      <c r="V305" s="164"/>
      <c r="W305" s="164"/>
      <c r="X305" s="164"/>
      <c r="Y305" s="164"/>
    </row>
    <row r="306" spans="1:25" s="153" customFormat="1" ht="14" customHeight="1" x14ac:dyDescent="0.2">
      <c r="A306" s="85" t="s">
        <v>85</v>
      </c>
      <c r="B306" s="87" t="s">
        <v>154</v>
      </c>
      <c r="C306" s="85"/>
      <c r="D306" s="85"/>
      <c r="E306" s="85"/>
      <c r="F306" s="85" t="str">
        <f>D306&amp;" "&amp;C306</f>
        <v xml:space="preserve"> </v>
      </c>
      <c r="G306" s="85" t="str">
        <f t="shared" si="114"/>
        <v xml:space="preserve"> </v>
      </c>
      <c r="H306" s="113"/>
      <c r="I306" s="67" t="str">
        <f t="shared" si="116"/>
        <v xml:space="preserve"> </v>
      </c>
      <c r="J306" s="85" t="s">
        <v>162</v>
      </c>
      <c r="K306" s="85"/>
      <c r="L306" s="85"/>
      <c r="M306" s="85"/>
      <c r="N306" s="85"/>
      <c r="O306" s="85"/>
      <c r="P306" s="85"/>
      <c r="Q306" s="85"/>
      <c r="R306" s="85"/>
      <c r="S306" s="85"/>
      <c r="T306" s="85"/>
      <c r="U306" s="85"/>
      <c r="V306" s="85"/>
      <c r="W306" s="85"/>
      <c r="X306" s="161"/>
      <c r="Y306" s="161"/>
    </row>
    <row r="307" spans="1:25" s="153" customFormat="1" ht="14" customHeight="1" x14ac:dyDescent="0.2">
      <c r="A307" s="85" t="s">
        <v>48</v>
      </c>
      <c r="B307" s="87" t="s">
        <v>919</v>
      </c>
      <c r="C307" s="85"/>
      <c r="D307" s="85"/>
      <c r="E307" s="85"/>
      <c r="F307" s="85"/>
      <c r="G307" s="85"/>
      <c r="H307" s="113"/>
      <c r="I307" s="101"/>
      <c r="J307" s="85"/>
      <c r="K307" s="85"/>
      <c r="L307" s="85"/>
      <c r="M307" s="85" t="s">
        <v>914</v>
      </c>
      <c r="N307" s="85"/>
      <c r="O307" s="85"/>
      <c r="P307" s="90" t="s">
        <v>1640</v>
      </c>
      <c r="Q307" s="85"/>
      <c r="R307" s="85"/>
      <c r="S307" s="85"/>
      <c r="T307" s="85"/>
      <c r="U307" s="85"/>
      <c r="V307" s="85"/>
      <c r="W307" s="85"/>
      <c r="X307" s="161"/>
      <c r="Y307" s="161"/>
    </row>
    <row r="308" spans="1:25" ht="14" customHeight="1" x14ac:dyDescent="0.2">
      <c r="A308" s="68" t="s">
        <v>147</v>
      </c>
      <c r="B308" s="11" t="s">
        <v>183</v>
      </c>
      <c r="C308" s="11" t="s">
        <v>184</v>
      </c>
      <c r="D308" s="11" t="s">
        <v>635</v>
      </c>
      <c r="E308" s="164"/>
      <c r="F308" s="11" t="str">
        <f>D308&amp;" "&amp;C308</f>
        <v>10_3a Maintenant, l’escalier représente &lt;b&gt; la paix intérieure &lt;/b&gt;.  &lt;br&gt; &lt;br&gt;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&lt;br&gt; &lt;br&gt; Ces jours-ci, vous êtes sur quelle marche de l’escalier?</v>
      </c>
      <c r="G308" s="67" t="s">
        <v>1621</v>
      </c>
      <c r="H308" s="67" t="s">
        <v>1598</v>
      </c>
      <c r="I308" s="67" t="s">
        <v>1551</v>
      </c>
      <c r="J308" s="11" t="s">
        <v>904</v>
      </c>
      <c r="K308" s="164"/>
      <c r="L308" s="164"/>
      <c r="M308" s="11"/>
      <c r="N308" s="164"/>
      <c r="O308" s="164"/>
      <c r="P308" s="164"/>
      <c r="Q308" s="164"/>
      <c r="R308" s="164"/>
      <c r="S308" s="164" t="s">
        <v>8</v>
      </c>
      <c r="T308" s="164"/>
      <c r="U308" s="164"/>
      <c r="V308" s="164"/>
      <c r="W308" s="164"/>
      <c r="X308" s="164"/>
      <c r="Y308" s="164"/>
    </row>
    <row r="309" spans="1:25" s="153" customFormat="1" ht="14" customHeight="1" x14ac:dyDescent="0.2">
      <c r="A309" s="87" t="s">
        <v>85</v>
      </c>
      <c r="B309" s="85" t="s">
        <v>919</v>
      </c>
      <c r="C309" s="85"/>
      <c r="D309" s="85"/>
      <c r="E309" s="161"/>
      <c r="F309" s="85"/>
      <c r="G309" s="85"/>
      <c r="H309" s="113"/>
      <c r="I309" s="101"/>
      <c r="J309" s="85"/>
      <c r="K309" s="161"/>
      <c r="L309" s="161"/>
      <c r="M309" s="85"/>
      <c r="N309" s="161"/>
      <c r="O309" s="161"/>
      <c r="P309" s="161"/>
      <c r="Q309" s="161"/>
      <c r="R309" s="161"/>
      <c r="S309" s="161"/>
      <c r="T309" s="161"/>
      <c r="U309" s="161"/>
      <c r="V309" s="161"/>
      <c r="W309" s="161"/>
      <c r="X309" s="161"/>
      <c r="Y309" s="161"/>
    </row>
    <row r="310" spans="1:25" s="153" customFormat="1" ht="14" customHeight="1" x14ac:dyDescent="0.2">
      <c r="A310" s="85" t="s">
        <v>48</v>
      </c>
      <c r="B310" s="87" t="s">
        <v>163</v>
      </c>
      <c r="C310" s="85"/>
      <c r="D310" s="161"/>
      <c r="E310" s="85"/>
      <c r="F310" s="85"/>
      <c r="G310" s="85" t="str">
        <f t="shared" si="114"/>
        <v/>
      </c>
      <c r="H310" s="113"/>
      <c r="I310" s="101"/>
      <c r="J310" s="85" t="s">
        <v>164</v>
      </c>
      <c r="K310" s="85"/>
      <c r="L310" s="85"/>
      <c r="M310" s="85" t="s">
        <v>54</v>
      </c>
      <c r="N310" s="85"/>
      <c r="O310" s="85"/>
      <c r="P310" s="90" t="s">
        <v>1640</v>
      </c>
      <c r="Q310" s="85"/>
      <c r="R310" s="85"/>
      <c r="S310" s="85"/>
      <c r="T310" s="161"/>
      <c r="U310" s="161"/>
      <c r="V310" s="161"/>
      <c r="W310" s="161"/>
      <c r="X310" s="161"/>
      <c r="Y310" s="161"/>
    </row>
    <row r="311" spans="1:25" ht="14" customHeight="1" x14ac:dyDescent="0.2">
      <c r="A311" s="11" t="s">
        <v>2</v>
      </c>
      <c r="B311" s="68" t="s">
        <v>165</v>
      </c>
      <c r="C311" s="11" t="s">
        <v>166</v>
      </c>
      <c r="D311" s="11" t="s">
        <v>167</v>
      </c>
      <c r="E311" s="11"/>
      <c r="F311" s="11" t="str">
        <f>D311&amp;" "&amp;C311</f>
        <v>10_4 Merci. Maintenant, l’escalier représente à quel point vous êtes &lt;strong&gt;une personne avec de bonnes qualités&lt;/strong&gt;. &lt;br&gt; &lt;br&gt; Il y a des gens qui ne sont pas de bonnes personnes et qui n’ont pas un bon comportement (pointer le bas). &lt;br&gt; &lt;br&gt; Mais il y a aussi des gens qui ont beaucoup de bonnes qualités et qui ont un bon comportement (pointer le haut).</v>
      </c>
      <c r="G311" s="11" t="s">
        <v>1595</v>
      </c>
      <c r="H311" s="67" t="s">
        <v>168</v>
      </c>
      <c r="I311" s="67" t="str">
        <f>IF(F311="", "",F311)&amp;""&amp;" &lt;br&gt;  10_4 Emarda, issouffoutan issaknin, awedin yolaghan. Illatou aytedan win san wirilan tezné( souknu deddaw), egass illantou aytedan win ilan tezné(souknou afala)."</f>
        <v>10_4 Merci. Maintenant, l’escalier représente à quel point vous êtes &lt;strong&gt;une personne avec de bonnes qualités&lt;/strong&gt;. &lt;br&gt; &lt;br&gt; Il y a des gens qui ne sont pas de bonnes personnes et qui n’ont pas un bon comportement (pointer le bas). &lt;br&gt; &lt;br&gt; Mais il y a aussi des gens qui ont beaucoup de bonnes qualités et qui ont un bon comportement (pointer le haut). &lt;br&gt;  10_4 Emarda, issouffoutan issaknin, awedin yolaghan. Illatou aytedan win san wirilan tezné( souknu deddaw), egass illantou aytedan win ilan tezné(souknou afala).</v>
      </c>
      <c r="J311" s="11" t="s">
        <v>168</v>
      </c>
      <c r="K311" s="11"/>
      <c r="L311" s="11"/>
      <c r="M311" s="11"/>
      <c r="N311" s="11"/>
      <c r="O311" s="11"/>
      <c r="P311" s="11"/>
      <c r="Q311" s="11"/>
      <c r="R311" s="11"/>
      <c r="S311" s="11" t="s">
        <v>43</v>
      </c>
      <c r="T311" s="164"/>
      <c r="U311" s="164"/>
      <c r="V311" s="164"/>
      <c r="W311" s="164"/>
      <c r="X311" s="164"/>
      <c r="Y311" s="164"/>
    </row>
    <row r="312" spans="1:25" ht="14" customHeight="1" x14ac:dyDescent="0.2">
      <c r="A312" s="11" t="s">
        <v>141</v>
      </c>
      <c r="B312" s="68" t="s">
        <v>169</v>
      </c>
      <c r="C312" s="11" t="s">
        <v>170</v>
      </c>
      <c r="D312" s="11" t="s">
        <v>171</v>
      </c>
      <c r="E312" s="11"/>
      <c r="F312" s="11" t="str">
        <f>D312&amp;" "&amp;C312</f>
        <v>10_4.1 Pouvez-vous me pointer sur quelle marche de l’escalier vous êtes?</v>
      </c>
      <c r="G312" s="11" t="s">
        <v>172</v>
      </c>
      <c r="H312" s="11" t="s">
        <v>173</v>
      </c>
      <c r="I312" s="67" t="str">
        <f>IF(F312="", "",F312)</f>
        <v>10_4.1 Pouvez-vous me pointer sur quelle marche de l’escalier vous êtes?</v>
      </c>
      <c r="J312" s="11" t="s">
        <v>173</v>
      </c>
      <c r="K312" s="99"/>
      <c r="L312" s="11"/>
      <c r="M312" s="11" t="s">
        <v>90</v>
      </c>
      <c r="N312" s="164"/>
      <c r="O312" s="164"/>
      <c r="P312" s="164"/>
      <c r="Q312" s="164"/>
      <c r="R312" s="164"/>
      <c r="S312" s="164" t="s">
        <v>8</v>
      </c>
      <c r="T312" s="164"/>
      <c r="U312" s="164"/>
      <c r="V312" s="164"/>
      <c r="W312" s="164"/>
      <c r="X312" s="164"/>
      <c r="Y312" s="164"/>
    </row>
    <row r="313" spans="1:25" s="153" customFormat="1" ht="14" customHeight="1" x14ac:dyDescent="0.2">
      <c r="A313" s="85" t="s">
        <v>85</v>
      </c>
      <c r="B313" s="87" t="s">
        <v>163</v>
      </c>
      <c r="C313" s="85"/>
      <c r="D313" s="161"/>
      <c r="E313" s="85"/>
      <c r="F313" s="85"/>
      <c r="G313" s="85" t="s">
        <v>164</v>
      </c>
      <c r="H313" s="113"/>
      <c r="I313" s="101"/>
      <c r="J313" s="85" t="s">
        <v>164</v>
      </c>
      <c r="K313" s="85"/>
      <c r="L313" s="161"/>
      <c r="M313" s="85"/>
      <c r="N313" s="161"/>
      <c r="O313" s="161"/>
      <c r="P313" s="161"/>
      <c r="Q313" s="161"/>
      <c r="R313" s="161"/>
      <c r="S313" s="161"/>
      <c r="T313" s="161"/>
      <c r="U313" s="161"/>
      <c r="V313" s="161"/>
      <c r="W313" s="161"/>
      <c r="X313" s="161"/>
      <c r="Y313" s="161"/>
    </row>
    <row r="314" spans="1:25" s="153" customFormat="1" ht="14" customHeight="1" x14ac:dyDescent="0.2">
      <c r="A314" s="85" t="s">
        <v>48</v>
      </c>
      <c r="B314" s="87" t="s">
        <v>174</v>
      </c>
      <c r="C314" s="85"/>
      <c r="D314" s="161"/>
      <c r="E314" s="85"/>
      <c r="F314" s="85"/>
      <c r="G314" s="85" t="s">
        <v>164</v>
      </c>
      <c r="H314" s="113"/>
      <c r="I314" s="101"/>
      <c r="J314" s="85" t="s">
        <v>164</v>
      </c>
      <c r="K314" s="85"/>
      <c r="L314" s="161"/>
      <c r="M314" s="85" t="s">
        <v>54</v>
      </c>
      <c r="N314" s="161"/>
      <c r="O314" s="161"/>
      <c r="P314" s="90" t="s">
        <v>1640</v>
      </c>
      <c r="Q314" s="161"/>
      <c r="R314" s="161"/>
      <c r="S314" s="161"/>
      <c r="T314" s="161"/>
      <c r="U314" s="161"/>
      <c r="V314" s="161"/>
      <c r="W314" s="161"/>
      <c r="X314" s="161"/>
      <c r="Y314" s="161"/>
    </row>
    <row r="315" spans="1:25" ht="14" customHeight="1" x14ac:dyDescent="0.2">
      <c r="A315" s="11" t="s">
        <v>2</v>
      </c>
      <c r="B315" s="11"/>
      <c r="C315" s="11" t="s">
        <v>175</v>
      </c>
      <c r="D315" s="11" t="s">
        <v>176</v>
      </c>
      <c r="E315" s="164"/>
      <c r="F315" s="11" t="str">
        <f>D315&amp;" "&amp;C315</f>
        <v>10_6 Maintenant, l’escalier représente à quel point vous êtes &lt;strong&gt;une personne respectée dans la communauté. &lt;/strong&gt; &lt;br&gt; &lt;br&gt; En  haut (pointer) il y a les personnes les plus respectées, comme le chef du village et les chefs religieux, et en  bas (pointer) il y a les personnes les moins respectées, comme les exclus.</v>
      </c>
      <c r="G315" s="11" t="s">
        <v>1596</v>
      </c>
      <c r="H315" s="67" t="s">
        <v>177</v>
      </c>
      <c r="I315" s="67" t="str">
        <f>IF(F315="", "",F315)&amp;""&amp;"&lt;br&gt;  10-6Emarda, issouffoutan issaknin, awedin   wa igarawan aladabe, illantou aytedan win igarawan aladabe inkin megari (souknou afala).Illatou aytedan win san wir gourouwan aladabe( souknu deddaw)."</f>
        <v>10_6 Maintenant, l’escalier représente à quel point vous êtes &lt;strong&gt;une personne respectée dans la communauté. &lt;/strong&gt; &lt;br&gt; &lt;br&gt; En  haut (pointer) il y a les personnes les plus respectées, comme le chef du village et les chefs religieux, et en  bas (pointer) il y a les personnes les moins respectées, comme les exclus.&lt;br&gt;  10-6Emarda, issouffoutan issaknin, awedin   wa igarawan aladabe, illantou aytedan win igarawan aladabe inkin megari (souknou afala).Illatou aytedan win san wir gourouwan aladabe( souknu deddaw).</v>
      </c>
      <c r="J315" s="11" t="s">
        <v>177</v>
      </c>
      <c r="K315" s="11"/>
      <c r="L315" s="164"/>
      <c r="M315" s="11"/>
      <c r="N315" s="164"/>
      <c r="O315" s="164"/>
      <c r="P315" s="164"/>
      <c r="Q315" s="164"/>
      <c r="R315" s="164"/>
      <c r="S315" s="164" t="s">
        <v>43</v>
      </c>
      <c r="T315" s="164"/>
      <c r="U315" s="164"/>
      <c r="V315" s="164"/>
      <c r="W315" s="164"/>
      <c r="X315" s="164"/>
      <c r="Y315" s="164"/>
    </row>
    <row r="316" spans="1:25" ht="14" customHeight="1" x14ac:dyDescent="0.2">
      <c r="A316" s="11" t="s">
        <v>141</v>
      </c>
      <c r="B316" s="68" t="s">
        <v>178</v>
      </c>
      <c r="C316" s="11" t="s">
        <v>179</v>
      </c>
      <c r="D316" s="11" t="s">
        <v>180</v>
      </c>
      <c r="E316" s="164"/>
      <c r="F316" s="11" t="str">
        <f>D316&amp;" "&amp;C316</f>
        <v xml:space="preserve">10_6.1 Pouvez-vous me pointer sur quelle marche de l’escalier vous êtes ces jours-ci? </v>
      </c>
      <c r="G316" s="11" t="s">
        <v>181</v>
      </c>
      <c r="H316" s="11" t="s">
        <v>182</v>
      </c>
      <c r="I316" s="67" t="str">
        <f>IF(F316="", "",F316)</f>
        <v xml:space="preserve">10_6.1 Pouvez-vous me pointer sur quelle marche de l’escalier vous êtes ces jours-ci? </v>
      </c>
      <c r="J316" s="11" t="s">
        <v>182</v>
      </c>
      <c r="K316" s="11"/>
      <c r="L316" s="164"/>
      <c r="M316" s="11" t="s">
        <v>90</v>
      </c>
      <c r="N316" s="164"/>
      <c r="O316" s="164"/>
      <c r="P316" s="164"/>
      <c r="Q316" s="164"/>
      <c r="R316" s="164"/>
      <c r="S316" s="164" t="s">
        <v>8</v>
      </c>
      <c r="T316" s="164"/>
      <c r="U316" s="164"/>
      <c r="V316" s="164"/>
      <c r="W316" s="164"/>
      <c r="X316" s="164"/>
      <c r="Y316" s="164"/>
    </row>
    <row r="317" spans="1:25" s="153" customFormat="1" ht="14" customHeight="1" x14ac:dyDescent="0.2">
      <c r="A317" s="85" t="s">
        <v>85</v>
      </c>
      <c r="B317" s="87" t="s">
        <v>174</v>
      </c>
      <c r="C317" s="85"/>
      <c r="D317" s="161"/>
      <c r="E317" s="161"/>
      <c r="F317" s="85"/>
      <c r="G317" s="85" t="s">
        <v>164</v>
      </c>
      <c r="H317" s="113"/>
      <c r="I317" s="101"/>
      <c r="J317" s="85" t="s">
        <v>164</v>
      </c>
      <c r="K317" s="85"/>
      <c r="L317" s="161"/>
      <c r="M317" s="85"/>
      <c r="N317" s="161"/>
      <c r="O317" s="161"/>
      <c r="P317" s="161"/>
      <c r="Q317" s="161"/>
      <c r="R317" s="161"/>
      <c r="S317" s="161"/>
      <c r="T317" s="161"/>
      <c r="U317" s="161"/>
      <c r="V317" s="161"/>
      <c r="W317" s="161"/>
      <c r="X317" s="161"/>
      <c r="Y317" s="161"/>
    </row>
    <row r="318" spans="1:25" ht="14" customHeight="1" x14ac:dyDescent="0.2">
      <c r="A318" s="11" t="s">
        <v>50</v>
      </c>
      <c r="B318" s="11" t="s">
        <v>185</v>
      </c>
      <c r="C318" s="164"/>
      <c r="D318" s="164"/>
      <c r="E318" s="164"/>
      <c r="F318" s="164"/>
      <c r="G318" s="164" t="str">
        <f t="shared" ref="G318:G320" si="117">IF(F318="", "",F318)</f>
        <v/>
      </c>
      <c r="H318" s="155"/>
      <c r="J318" s="164" t="str">
        <f>IF(F318="", "",F318)</f>
        <v/>
      </c>
      <c r="K318" s="164"/>
      <c r="L318" s="164"/>
      <c r="M318" s="11"/>
      <c r="N318" s="164"/>
      <c r="O318" s="164"/>
      <c r="P318" s="164"/>
      <c r="Q318" s="164"/>
      <c r="R318" s="164"/>
      <c r="S318" s="164"/>
      <c r="T318" s="164"/>
      <c r="U318" s="164"/>
      <c r="V318" s="11" t="s">
        <v>52</v>
      </c>
      <c r="W318" s="164"/>
      <c r="X318" s="164"/>
      <c r="Y318" s="164"/>
    </row>
    <row r="319" spans="1:25" s="153" customFormat="1" ht="14" customHeight="1" x14ac:dyDescent="0.2">
      <c r="A319" s="85" t="s">
        <v>48</v>
      </c>
      <c r="B319" s="85" t="s">
        <v>918</v>
      </c>
      <c r="C319" s="161"/>
      <c r="D319" s="161"/>
      <c r="E319" s="161"/>
      <c r="F319" s="161"/>
      <c r="G319" s="161"/>
      <c r="I319" s="181"/>
      <c r="J319" s="161"/>
      <c r="K319" s="161"/>
      <c r="L319" s="161"/>
      <c r="M319" s="85" t="s">
        <v>914</v>
      </c>
      <c r="N319" s="161"/>
      <c r="O319" s="161"/>
      <c r="P319" s="90" t="s">
        <v>1640</v>
      </c>
      <c r="Q319" s="161"/>
      <c r="R319" s="161"/>
      <c r="S319" s="161"/>
      <c r="T319" s="161"/>
      <c r="U319" s="161"/>
      <c r="V319" s="85"/>
      <c r="W319" s="161"/>
      <c r="X319" s="161"/>
      <c r="Y319" s="161"/>
    </row>
    <row r="320" spans="1:25" ht="14" customHeight="1" x14ac:dyDescent="0.2">
      <c r="A320" s="11" t="s">
        <v>2</v>
      </c>
      <c r="B320" s="11"/>
      <c r="C320" s="67" t="s">
        <v>186</v>
      </c>
      <c r="D320" s="164"/>
      <c r="E320" s="11"/>
      <c r="F320" s="11" t="str">
        <f>D320&amp;" "&amp;C320</f>
        <v xml:space="preserve"> &lt;i&gt;AGENT ENQUETEUR : S’assurer que le répondant est toujours seul pour cette section.&lt;/i&gt;   &lt;br&gt; &lt;br&gt;
Dites : je vais maintenant vous proposer une série d'affirmation et vous devrez me dire si vous êtes d'accord ou non avec celles-ci. </v>
      </c>
      <c r="G320" s="11" t="str">
        <f t="shared" si="117"/>
        <v xml:space="preserve"> &lt;i&gt;AGENT ENQUETEUR : S’assurer que le répondant est toujours seul pour cette section.&lt;/i&gt;   &lt;br&gt; &lt;br&gt;
Dites : je vais maintenant vous proposer une série d'affirmation et vous devrez me dire si vous êtes d'accord ou non avec celles-ci. </v>
      </c>
      <c r="H320" s="74" t="str">
        <f>G320</f>
        <v xml:space="preserve"> &lt;i&gt;AGENT ENQUETEUR : S’assurer que le répondant est toujours seul pour cette section.&lt;/i&gt;   &lt;br&gt; &lt;br&gt;
Dites : je vais maintenant vous proposer une série d'affirmation et vous devrez me dire si vous êtes d'accord ou non avec celles-ci. </v>
      </c>
      <c r="I320" s="67" t="str">
        <f t="shared" ref="I320" si="118">IF(F320="", "",F320)</f>
        <v xml:space="preserve"> &lt;i&gt;AGENT ENQUETEUR : S’assurer que le répondant est toujours seul pour cette section.&lt;/i&gt;   &lt;br&gt; &lt;br&gt;
Dites : je vais maintenant vous proposer une série d'affirmation et vous devrez me dire si vous êtes d'accord ou non avec celles-ci. </v>
      </c>
      <c r="J320" s="11" t="str">
        <f t="shared" ref="J320:J324" si="119">IF(F320="", "",F320)</f>
        <v xml:space="preserve"> &lt;i&gt;AGENT ENQUETEUR : S’assurer que le répondant est toujours seul pour cette section.&lt;/i&gt;   &lt;br&gt; &lt;br&gt;
Dites : je vais maintenant vous proposer une série d'affirmation et vous devrez me dire si vous êtes d'accord ou non avec celles-ci. </v>
      </c>
      <c r="K320" s="11"/>
      <c r="L320" s="164"/>
      <c r="M320" s="11"/>
      <c r="N320" s="164"/>
      <c r="O320" s="164"/>
      <c r="P320" s="164"/>
      <c r="Q320" s="164"/>
      <c r="R320" s="164"/>
      <c r="S320" s="164" t="s">
        <v>43</v>
      </c>
      <c r="T320" s="164"/>
      <c r="U320" s="164"/>
      <c r="V320" s="164"/>
      <c r="W320" s="164"/>
      <c r="X320" s="164"/>
      <c r="Y320" s="164"/>
    </row>
    <row r="321" spans="1:25" ht="14" customHeight="1" x14ac:dyDescent="0.2">
      <c r="A321" s="11" t="s">
        <v>189</v>
      </c>
      <c r="B321" s="68" t="s">
        <v>191</v>
      </c>
      <c r="C321" s="67" t="s">
        <v>1456</v>
      </c>
      <c r="D321" s="11" t="s">
        <v>192</v>
      </c>
      <c r="E321" s="164"/>
      <c r="F321" s="11" t="str">
        <f>D321&amp;" "&amp;C321</f>
        <v xml:space="preserve">10_8.1_fu Si quelqu'un ne veut pas que vous fassiez quelque chose, vous &lt;b&gt; pouvez trouver &lt;/b&gt;un moyen de faire ce que vous voulez faire quand même. &lt;br&gt; &lt;br&gt;
Etes-vous d’accord? </v>
      </c>
      <c r="G321" s="155" t="s">
        <v>925</v>
      </c>
      <c r="H321" s="155" t="s">
        <v>926</v>
      </c>
      <c r="I321" s="67" t="str">
        <f>IF(F321="", "",F321)&amp;""&amp;"&lt;br&gt; 10-8-1 Ommoss awedin yan wourara attigim aran tchiyan, tifragam addou tougrouwam addabra fel attigim arate wa taram igi. Tamerawan?"</f>
        <v>10_8.1_fu Si quelqu'un ne veut pas que vous fassiez quelque chose, vous &lt;b&gt; pouvez trouver &lt;/b&gt;un moyen de faire ce que vous voulez faire quand même. &lt;br&gt; &lt;br&gt;
Etes-vous d’accord? &lt;br&gt; 10-8-1 Ommoss awedin yan wourara attigim aran tchiyan, tifragam addou tougrouwam addabra fel attigim arate wa taram igi. Tamerawan?</v>
      </c>
      <c r="J321" s="11" t="str">
        <f t="shared" si="119"/>
        <v xml:space="preserve">10_8.1_fu Si quelqu'un ne veut pas que vous fassiez quelque chose, vous &lt;b&gt; pouvez trouver &lt;/b&gt;un moyen de faire ce que vous voulez faire quand même. &lt;br&gt; &lt;br&gt;
Etes-vous d’accord? </v>
      </c>
      <c r="K321" s="11"/>
      <c r="L321" s="164"/>
      <c r="M321" s="11"/>
      <c r="N321" s="164"/>
      <c r="O321" s="164"/>
      <c r="P321" s="164"/>
      <c r="Q321" s="164"/>
      <c r="R321" s="164"/>
      <c r="S321" s="164" t="s">
        <v>8</v>
      </c>
      <c r="T321" s="164"/>
      <c r="U321" s="164"/>
      <c r="V321" s="164"/>
      <c r="W321" s="164"/>
      <c r="X321" s="164"/>
      <c r="Y321" s="164"/>
    </row>
    <row r="322" spans="1:25" ht="14" customHeight="1" x14ac:dyDescent="0.2">
      <c r="A322" s="11" t="s">
        <v>189</v>
      </c>
      <c r="B322" s="68" t="s">
        <v>193</v>
      </c>
      <c r="C322" s="67" t="s">
        <v>1457</v>
      </c>
      <c r="D322" s="11" t="s">
        <v>194</v>
      </c>
      <c r="E322" s="164"/>
      <c r="F322" s="11" t="str">
        <f t="shared" ref="F322:F337" si="120">D322&amp;" "&amp;C322</f>
        <v xml:space="preserve">10_8.2 C'est &lt;b&gt; facile &lt;/b&gt; pour vous de rester sur le chemin  que vous vous êtes tracés et d’accomplir vos buts dans la vie. &lt;br&gt; &lt;br&gt;
Etes-vous d’accord? 
</v>
      </c>
      <c r="G322" s="155" t="s">
        <v>927</v>
      </c>
      <c r="H322" s="155" t="s">
        <v>928</v>
      </c>
      <c r="I322" s="67" t="str">
        <f>IF(F322="", "",F322)&amp;""&amp;"&lt;br&gt;  10-8-2 Wir youkouss ghourwan attiggouwaran fel tarete ta tibazam fel attawidame arate wa taram digh timouddour nawan. Tamerawan?"</f>
        <v>10_8.2 C'est &lt;b&gt; facile &lt;/b&gt; pour vous de rester sur le chemin  que vous vous êtes tracés et d’accomplir vos buts dans la vie. &lt;br&gt; &lt;br&gt;
Etes-vous d’accord? 
&lt;br&gt;  10-8-2 Wir youkouss ghourwan attiggouwaran fel tarete ta tibazam fel attawidame arate wa taram digh timouddour nawan. Tamerawan?</v>
      </c>
      <c r="J322" s="11" t="str">
        <f t="shared" si="119"/>
        <v xml:space="preserve">10_8.2 C'est &lt;b&gt; facile &lt;/b&gt; pour vous de rester sur le chemin  que vous vous êtes tracés et d’accomplir vos buts dans la vie. &lt;br&gt; &lt;br&gt;
Etes-vous d’accord? 
</v>
      </c>
      <c r="K322" s="11"/>
      <c r="L322" s="164"/>
      <c r="M322" s="11"/>
      <c r="N322" s="164"/>
      <c r="O322" s="164"/>
      <c r="P322" s="164"/>
      <c r="Q322" s="164"/>
      <c r="R322" s="164"/>
      <c r="S322" s="164" t="s">
        <v>8</v>
      </c>
      <c r="T322" s="164"/>
      <c r="U322" s="164"/>
      <c r="V322" s="164"/>
      <c r="W322" s="164"/>
      <c r="X322" s="164"/>
      <c r="Y322" s="164"/>
    </row>
    <row r="323" spans="1:25" ht="14" customHeight="1" x14ac:dyDescent="0.2">
      <c r="A323" s="11" t="s">
        <v>189</v>
      </c>
      <c r="B323" s="68" t="s">
        <v>195</v>
      </c>
      <c r="C323" s="67" t="s">
        <v>1458</v>
      </c>
      <c r="D323" s="11" t="s">
        <v>196</v>
      </c>
      <c r="E323" s="164"/>
      <c r="F323" s="11" t="str">
        <f t="shared" si="120"/>
        <v xml:space="preserve">10_8.3 Vous avez confiance que vous &lt;b&gt; êtes capable de bien faire face &lt;/b&gt; aux événements inattendus. &lt;br&gt;&lt;br&gt;
Etes-vous d’accord? 
</v>
      </c>
      <c r="G323" s="155" t="s">
        <v>929</v>
      </c>
      <c r="H323" s="155" t="s">
        <v>930</v>
      </c>
      <c r="I323" s="67" t="str">
        <f>IF(F323="", "",F323)&amp;""&amp;"&lt;br&gt;  10-8-3Tissalim san tifragam atigim arate yolakhan fel arantan wins tassandou. Tamerawan?"</f>
        <v>10_8.3 Vous avez confiance que vous &lt;b&gt; êtes capable de bien faire face &lt;/b&gt; aux événements inattendus. &lt;br&gt;&lt;br&gt;
Etes-vous d’accord? 
&lt;br&gt;  10-8-3Tissalim san tifragam atigim arate yolakhan fel arantan wins tassandou. Tamerawan?</v>
      </c>
      <c r="J323" s="11" t="str">
        <f t="shared" si="119"/>
        <v xml:space="preserve">10_8.3 Vous avez confiance que vous &lt;b&gt; êtes capable de bien faire face &lt;/b&gt; aux événements inattendus. &lt;br&gt;&lt;br&gt;
Etes-vous d’accord? 
</v>
      </c>
      <c r="K323" s="11"/>
      <c r="L323" s="164"/>
      <c r="M323" s="11"/>
      <c r="N323" s="164"/>
      <c r="O323" s="164"/>
      <c r="P323" s="164"/>
      <c r="Q323" s="164"/>
      <c r="R323" s="164"/>
      <c r="S323" s="164" t="s">
        <v>8</v>
      </c>
      <c r="T323" s="164"/>
      <c r="U323" s="164"/>
      <c r="V323" s="164"/>
      <c r="W323" s="164"/>
      <c r="X323" s="164"/>
      <c r="Y323" s="11"/>
    </row>
    <row r="324" spans="1:25" ht="14" customHeight="1" x14ac:dyDescent="0.2">
      <c r="A324" s="11" t="s">
        <v>189</v>
      </c>
      <c r="B324" s="68" t="s">
        <v>197</v>
      </c>
      <c r="C324" s="11" t="s">
        <v>198</v>
      </c>
      <c r="D324" s="11" t="s">
        <v>199</v>
      </c>
      <c r="E324" s="164"/>
      <c r="F324" s="11" t="str">
        <f t="shared" si="120"/>
        <v xml:space="preserve">10_8.4 Vous pouvez rester calme lorsque vous êtes confrontée à des difficultés car vous avez les capacités de vous adapter.  &lt;br&gt; &lt;br&gt;
Etes-vous d’accord? 
</v>
      </c>
      <c r="G324" s="155" t="s">
        <v>931</v>
      </c>
      <c r="H324" s="155" t="s">
        <v>932</v>
      </c>
      <c r="I324" s="67" t="str">
        <f>IF(F324="", "",F324)</f>
        <v xml:space="preserve">10_8.4 Vous pouvez rester calme lorsque vous êtes confrontée à des difficultés car vous avez les capacités de vous adapter.  &lt;br&gt; &lt;br&gt;
Etes-vous d’accord? 
</v>
      </c>
      <c r="J324" s="11" t="str">
        <f t="shared" si="119"/>
        <v xml:space="preserve">10_8.4 Vous pouvez rester calme lorsque vous êtes confrontée à des difficultés car vous avez les capacités de vous adapter.  &lt;br&gt; &lt;br&gt;
Etes-vous d’accord? 
</v>
      </c>
      <c r="K324" s="11"/>
      <c r="L324" s="164"/>
      <c r="M324" s="11"/>
      <c r="N324" s="164"/>
      <c r="O324" s="164"/>
      <c r="P324" s="164"/>
      <c r="Q324" s="164"/>
      <c r="R324" s="164"/>
      <c r="S324" s="164" t="s">
        <v>8</v>
      </c>
      <c r="T324" s="164"/>
      <c r="U324" s="164"/>
      <c r="V324" s="164"/>
      <c r="W324" s="164"/>
      <c r="X324" s="164"/>
      <c r="Y324" s="11"/>
    </row>
    <row r="325" spans="1:25" s="153" customFormat="1" ht="14" customHeight="1" x14ac:dyDescent="0.2">
      <c r="A325" s="85" t="s">
        <v>85</v>
      </c>
      <c r="B325" s="87" t="s">
        <v>918</v>
      </c>
      <c r="C325" s="85"/>
      <c r="D325" s="85"/>
      <c r="E325" s="161"/>
      <c r="F325" s="85"/>
      <c r="G325" s="85"/>
      <c r="H325" s="113"/>
      <c r="I325" s="101"/>
      <c r="J325" s="85"/>
      <c r="K325" s="85"/>
      <c r="L325" s="161"/>
      <c r="M325" s="85"/>
      <c r="N325" s="161"/>
      <c r="O325" s="161"/>
      <c r="P325" s="161"/>
      <c r="Q325" s="161"/>
      <c r="R325" s="161"/>
      <c r="S325" s="161"/>
      <c r="T325" s="161"/>
      <c r="U325" s="161"/>
      <c r="V325" s="161"/>
      <c r="W325" s="161"/>
      <c r="X325" s="161"/>
      <c r="Y325" s="85"/>
    </row>
    <row r="326" spans="1:25" s="153" customFormat="1" ht="14" customHeight="1" x14ac:dyDescent="0.2">
      <c r="A326" s="85" t="s">
        <v>48</v>
      </c>
      <c r="B326" s="87" t="s">
        <v>917</v>
      </c>
      <c r="C326" s="85"/>
      <c r="D326" s="85"/>
      <c r="E326" s="161"/>
      <c r="F326" s="85"/>
      <c r="G326" s="85"/>
      <c r="H326" s="113"/>
      <c r="I326" s="101"/>
      <c r="J326" s="85"/>
      <c r="K326" s="85"/>
      <c r="L326" s="161"/>
      <c r="M326" s="85" t="s">
        <v>914</v>
      </c>
      <c r="N326" s="161"/>
      <c r="O326" s="161"/>
      <c r="P326" s="161"/>
      <c r="Q326" s="161"/>
      <c r="R326" s="161"/>
      <c r="S326" s="161"/>
      <c r="T326" s="161"/>
      <c r="U326" s="161"/>
      <c r="V326" s="161"/>
      <c r="W326" s="161"/>
      <c r="X326" s="161"/>
      <c r="Y326" s="85"/>
    </row>
    <row r="327" spans="1:25" ht="14" customHeight="1" x14ac:dyDescent="0.2">
      <c r="A327" s="11" t="s">
        <v>189</v>
      </c>
      <c r="B327" s="68" t="s">
        <v>202</v>
      </c>
      <c r="C327" s="11" t="s">
        <v>203</v>
      </c>
      <c r="D327" s="11" t="s">
        <v>204</v>
      </c>
      <c r="E327" s="164"/>
      <c r="F327" s="11" t="str">
        <f t="shared" si="120"/>
        <v xml:space="preserve">10_9.1 Vous êtes capable de faire les choses aussi bien que la plupart des gens.  
&lt;br&gt; &lt;br&gt;
Etes-vous d’accord? </v>
      </c>
      <c r="G327" s="155" t="s">
        <v>933</v>
      </c>
      <c r="H327" s="155" t="s">
        <v>934</v>
      </c>
      <c r="I327" s="67" t="str">
        <f>IF(F327="", "",F327)&amp;""&amp;"&lt;br&gt; 10-9-1 Tifragam attigim aratan ikin sitagun aytedan koule. Tamerawan?"</f>
        <v>10_9.1 Vous êtes capable de faire les choses aussi bien que la plupart des gens.  
&lt;br&gt; &lt;br&gt;
Etes-vous d’accord? &lt;br&gt; 10-9-1 Tifragam attigim aratan ikin sitagun aytedan koule. Tamerawan?</v>
      </c>
      <c r="J327" s="11" t="str">
        <f>IF(F327="", "",F327)</f>
        <v xml:space="preserve">10_9.1 Vous êtes capable de faire les choses aussi bien que la plupart des gens.  
&lt;br&gt; &lt;br&gt;
Etes-vous d’accord? </v>
      </c>
      <c r="K327" s="11"/>
      <c r="L327" s="164"/>
      <c r="M327" s="11"/>
      <c r="N327" s="164"/>
      <c r="O327" s="164"/>
      <c r="P327" s="90" t="s">
        <v>1640</v>
      </c>
      <c r="Q327" s="164"/>
      <c r="R327" s="164"/>
      <c r="S327" s="164" t="s">
        <v>8</v>
      </c>
      <c r="T327" s="164"/>
      <c r="U327" s="164"/>
      <c r="V327" s="164"/>
      <c r="W327" s="164"/>
      <c r="X327" s="164"/>
      <c r="Y327" s="164"/>
    </row>
    <row r="328" spans="1:25" ht="14" customHeight="1" x14ac:dyDescent="0.2">
      <c r="A328" s="68" t="s">
        <v>1232</v>
      </c>
      <c r="B328" s="11" t="s">
        <v>207</v>
      </c>
      <c r="C328" s="11" t="s">
        <v>863</v>
      </c>
      <c r="D328" s="11" t="s">
        <v>636</v>
      </c>
      <c r="E328" s="164"/>
      <c r="F328" s="11" t="str">
        <f t="shared" si="120"/>
        <v>10_9.2 Ces jours-ci, pensez-vous que vous avez la bénédiction de Dieu, par rapport à d’autres temps ?</v>
      </c>
      <c r="G328" s="11" t="s">
        <v>878</v>
      </c>
      <c r="H328" s="11" t="s">
        <v>879</v>
      </c>
      <c r="I328" s="67" t="str">
        <f>IF(F328="", "",F328)&amp;""&amp;"&lt;br&gt;  Yadan winde,tanissirim tile albarkan michina fel yadan win nizgaran?"</f>
        <v>10_9.2 Ces jours-ci, pensez-vous que vous avez la bénédiction de Dieu, par rapport à d’autres temps ?&lt;br&gt;  Yadan winde,tanissirim tile albarkan michina fel yadan win nizgaran?</v>
      </c>
      <c r="J328" s="11" t="s">
        <v>682</v>
      </c>
      <c r="K328" s="164" t="s">
        <v>864</v>
      </c>
      <c r="L328" s="164"/>
      <c r="M328" s="11"/>
      <c r="N328" s="164"/>
      <c r="O328" s="164"/>
      <c r="P328" s="164"/>
      <c r="Q328" s="164"/>
      <c r="R328" s="164"/>
      <c r="S328" s="164" t="s">
        <v>8</v>
      </c>
      <c r="T328" s="164"/>
      <c r="U328" s="164"/>
      <c r="V328" s="164"/>
      <c r="W328" s="164"/>
      <c r="X328" s="11"/>
      <c r="Y328" s="164"/>
    </row>
    <row r="329" spans="1:25" ht="14" customHeight="1" x14ac:dyDescent="0.2">
      <c r="A329" s="68" t="s">
        <v>312</v>
      </c>
      <c r="B329" s="11" t="s">
        <v>262</v>
      </c>
      <c r="C329" s="11" t="s">
        <v>1449</v>
      </c>
      <c r="D329" s="91" t="s">
        <v>637</v>
      </c>
      <c r="E329" s="164"/>
      <c r="F329" s="11" t="str">
        <f>D329&amp;" "&amp;C329</f>
        <v xml:space="preserve">10_9.3 Pourquoi pensez-vous cela ?  </v>
      </c>
      <c r="G329" s="11" t="str">
        <f>F329</f>
        <v xml:space="preserve">10_9.3 Pourquoi pensez-vous cela ?  </v>
      </c>
      <c r="H329" s="74" t="str">
        <f>F329</f>
        <v xml:space="preserve">10_9.3 Pourquoi pensez-vous cela ?  </v>
      </c>
      <c r="I329" s="67" t="str">
        <f>IF(F329="", "",F329)&amp;""&amp;" &lt;br&gt; 10-9-3 Mafele?"</f>
        <v>10_9.3 Pourquoi pensez-vous cela ?   &lt;br&gt; 10-9-3 Mafele?</v>
      </c>
      <c r="J329" s="11" t="str">
        <f>H329</f>
        <v xml:space="preserve">10_9.3 Pourquoi pensez-vous cela ?  </v>
      </c>
      <c r="K329" s="164" t="s">
        <v>865</v>
      </c>
      <c r="L329" s="164"/>
      <c r="M329" s="11"/>
      <c r="N329" s="164"/>
      <c r="O329" s="164"/>
      <c r="P329" s="164"/>
      <c r="Q329" s="164"/>
      <c r="R329" s="164"/>
      <c r="S329" s="164"/>
      <c r="T329" s="164"/>
      <c r="U329" s="164"/>
      <c r="V329" s="164"/>
      <c r="W329" s="164"/>
      <c r="X329" s="11"/>
      <c r="Y329" s="164"/>
    </row>
    <row r="330" spans="1:25" ht="14" customHeight="1" x14ac:dyDescent="0.2">
      <c r="A330" s="68" t="s">
        <v>269</v>
      </c>
      <c r="B330" s="11" t="s">
        <v>852</v>
      </c>
      <c r="C330" s="11" t="s">
        <v>854</v>
      </c>
      <c r="D330" s="91"/>
      <c r="E330" s="164"/>
      <c r="F330" s="11" t="str">
        <f>D330&amp;" "&amp;C330</f>
        <v xml:space="preserve"> Autre à préciser:</v>
      </c>
      <c r="G330" s="11" t="str">
        <f>F330</f>
        <v xml:space="preserve"> Autre à préciser:</v>
      </c>
      <c r="H330" s="74" t="str">
        <f>F330</f>
        <v xml:space="preserve"> Autre à préciser:</v>
      </c>
      <c r="I330" s="67" t="str">
        <f t="shared" ref="I330" si="121">IF(F330="", "",F330)</f>
        <v xml:space="preserve"> Autre à préciser:</v>
      </c>
      <c r="J330" s="11" t="str">
        <f>H330</f>
        <v xml:space="preserve"> Autre à préciser:</v>
      </c>
      <c r="K330" s="164"/>
      <c r="L330" s="164"/>
      <c r="M330" s="11"/>
      <c r="N330" s="164"/>
      <c r="O330" s="164"/>
      <c r="P330" s="164" t="s">
        <v>853</v>
      </c>
      <c r="Q330" s="164"/>
      <c r="R330" s="164"/>
      <c r="S330" s="164"/>
      <c r="T330" s="164"/>
      <c r="U330" s="164"/>
      <c r="V330" s="164"/>
      <c r="W330" s="164"/>
      <c r="X330" s="11"/>
      <c r="Y330" s="164"/>
    </row>
    <row r="331" spans="1:25" s="153" customFormat="1" ht="14" customHeight="1" x14ac:dyDescent="0.2">
      <c r="A331" s="87" t="s">
        <v>85</v>
      </c>
      <c r="B331" s="85" t="s">
        <v>917</v>
      </c>
      <c r="C331" s="85"/>
      <c r="D331" s="84"/>
      <c r="E331" s="161"/>
      <c r="F331" s="85"/>
      <c r="G331" s="85"/>
      <c r="H331" s="113"/>
      <c r="I331" s="101"/>
      <c r="J331" s="85"/>
      <c r="K331" s="161"/>
      <c r="L331" s="161"/>
      <c r="M331" s="85"/>
      <c r="N331" s="161"/>
      <c r="O331" s="161"/>
      <c r="P331" s="161"/>
      <c r="Q331" s="161"/>
      <c r="R331" s="161"/>
      <c r="S331" s="161"/>
      <c r="T331" s="161"/>
      <c r="U331" s="161"/>
      <c r="V331" s="161"/>
      <c r="W331" s="161"/>
      <c r="X331" s="85"/>
      <c r="Y331" s="161"/>
    </row>
    <row r="332" spans="1:25" s="153" customFormat="1" ht="14" customHeight="1" x14ac:dyDescent="0.2">
      <c r="A332" s="87" t="s">
        <v>48</v>
      </c>
      <c r="B332" s="85" t="s">
        <v>916</v>
      </c>
      <c r="C332" s="85"/>
      <c r="D332" s="84"/>
      <c r="E332" s="161"/>
      <c r="F332" s="85"/>
      <c r="G332" s="85"/>
      <c r="H332" s="113"/>
      <c r="I332" s="101"/>
      <c r="J332" s="85"/>
      <c r="K332" s="161"/>
      <c r="L332" s="161"/>
      <c r="M332" s="85" t="s">
        <v>914</v>
      </c>
      <c r="N332" s="161"/>
      <c r="O332" s="161"/>
      <c r="P332" s="90" t="s">
        <v>1640</v>
      </c>
      <c r="Q332" s="161"/>
      <c r="R332" s="161"/>
      <c r="S332" s="161"/>
      <c r="T332" s="161"/>
      <c r="U332" s="161"/>
      <c r="V332" s="161"/>
      <c r="W332" s="161"/>
      <c r="X332" s="85"/>
      <c r="Y332" s="161"/>
    </row>
    <row r="333" spans="1:25" ht="14" customHeight="1" x14ac:dyDescent="0.2">
      <c r="A333" s="68" t="s">
        <v>205</v>
      </c>
      <c r="B333" s="11" t="s">
        <v>212</v>
      </c>
      <c r="C333" s="99" t="s">
        <v>213</v>
      </c>
      <c r="D333" s="11" t="s">
        <v>214</v>
      </c>
      <c r="E333" s="164"/>
      <c r="F333" s="11" t="str">
        <f t="shared" si="120"/>
        <v xml:space="preserve">10_14.1 C’est votre devoir de prendre soin des personnes de votre village, même quand vous devez vous sacrifier. 
&lt;br&gt; &lt;br&gt;
Etes-vous d’accord? </v>
      </c>
      <c r="G333" s="177" t="s">
        <v>935</v>
      </c>
      <c r="H333" s="155" t="s">
        <v>936</v>
      </c>
      <c r="I333" s="67" t="str">
        <f>IF(F333="", "",F333)&amp;""&amp;"&lt;br&gt;  10-14-1 Yamoss ichilan felawan attikilam tanate fel aytedan akalnawan oumachara kouni zey tigdilam arate wa taram. Tamerawan?"</f>
        <v>10_14.1 C’est votre devoir de prendre soin des personnes de votre village, même quand vous devez vous sacrifier. 
&lt;br&gt; &lt;br&gt;
Etes-vous d’accord? &lt;br&gt;  10-14-1 Yamoss ichilan felawan attikilam tanate fel aytedan akalnawan oumachara kouni zey tigdilam arate wa taram. Tamerawan?</v>
      </c>
      <c r="J333" s="11"/>
      <c r="K333" s="164"/>
      <c r="L333" s="164"/>
      <c r="M333" s="11"/>
      <c r="N333" s="164"/>
      <c r="O333" s="164"/>
      <c r="P333" s="164"/>
      <c r="Q333" s="164"/>
      <c r="R333" s="164"/>
      <c r="S333" s="164" t="s">
        <v>8</v>
      </c>
      <c r="T333" s="164"/>
      <c r="U333" s="164"/>
      <c r="V333" s="164"/>
      <c r="W333" s="164"/>
      <c r="X333" s="164"/>
      <c r="Y333" s="164"/>
    </row>
    <row r="334" spans="1:25" ht="14" customHeight="1" x14ac:dyDescent="0.2">
      <c r="A334" s="68" t="s">
        <v>2</v>
      </c>
      <c r="B334" s="11"/>
      <c r="C334" s="11" t="s">
        <v>216</v>
      </c>
      <c r="D334" s="164"/>
      <c r="E334" s="164"/>
      <c r="F334" s="11" t="str">
        <f t="shared" si="120"/>
        <v xml:space="preserve"> &lt;i&gt;AGENT ENQUETEUR : S’assurer que le répondant est toujours seul pour cette section.&lt;/i&gt;</v>
      </c>
      <c r="G334" s="11" t="str">
        <f>IF(F334="", "",F334)</f>
        <v xml:space="preserve"> &lt;i&gt;AGENT ENQUETEUR : S’assurer que le répondant est toujours seul pour cette section.&lt;/i&gt;</v>
      </c>
      <c r="H334" s="74" t="str">
        <f>G334</f>
        <v xml:space="preserve"> &lt;i&gt;AGENT ENQUETEUR : S’assurer que le répondant est toujours seul pour cette section.&lt;/i&gt;</v>
      </c>
      <c r="I334" s="67" t="str">
        <f t="shared" ref="I334" si="122">IF(F334="", "",F334)</f>
        <v xml:space="preserve"> &lt;i&gt;AGENT ENQUETEUR : S’assurer que le répondant est toujours seul pour cette section.&lt;/i&gt;</v>
      </c>
      <c r="J334" s="11" t="str">
        <f>IF(F334="", "",F334)</f>
        <v xml:space="preserve"> &lt;i&gt;AGENT ENQUETEUR : S’assurer que le répondant est toujours seul pour cette section.&lt;/i&gt;</v>
      </c>
      <c r="K334" s="11"/>
      <c r="L334" s="164"/>
      <c r="M334" s="11"/>
      <c r="N334" s="164"/>
      <c r="O334" s="164"/>
      <c r="P334" s="164"/>
      <c r="Q334" s="164"/>
      <c r="R334" s="164"/>
      <c r="S334" s="164" t="s">
        <v>43</v>
      </c>
      <c r="T334" s="164"/>
      <c r="U334" s="164"/>
      <c r="V334" s="164"/>
      <c r="W334" s="164"/>
      <c r="X334" s="164"/>
      <c r="Y334" s="164"/>
    </row>
    <row r="335" spans="1:25" ht="14" customHeight="1" x14ac:dyDescent="0.2">
      <c r="A335" s="68" t="s">
        <v>217</v>
      </c>
      <c r="B335" s="11" t="s">
        <v>218</v>
      </c>
      <c r="C335" s="67" t="s">
        <v>1459</v>
      </c>
      <c r="D335" s="11" t="s">
        <v>219</v>
      </c>
      <c r="E335" s="164"/>
      <c r="F335" s="11" t="str">
        <f t="shared" si="120"/>
        <v xml:space="preserve">10_10.1 Je voudrais maintenant vous demander comment  vous vous sentez proche par rapport à &lt;b&gt;votre ménage&lt;/b&gt;.   &lt;br&gt; &lt;br&gt;
Cette main vous représente, et l’autre représente votre ménage. Par rapport à votre ménage,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v>
      </c>
      <c r="G335" s="177" t="s">
        <v>1534</v>
      </c>
      <c r="H335" s="177" t="s">
        <v>1533</v>
      </c>
      <c r="I335" s="67" t="str">
        <f>IF(F335="", "",F335)&amp;""&amp;"&lt;br&gt;  10-1 Emedan aret adawin nissistan m Emedan aret adawin nissistan mininka tissalamin fel tegaware nawan.  Wa oufouss yamoss kam, wa yomoss tegaware ta tigué. Digh way tissalim san: Tahozam?"</f>
        <v>10_10.1 Je voudrais maintenant vous demander comment  vous vous sentez proche par rapport à &lt;b&gt;votre ménage&lt;/b&gt;.   &lt;br&gt; &lt;br&gt;
Cette main vous représente, et l’autre représente votre ménage. Par rapport à votre ménage,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&lt;br&gt;  10-1 Emedan aret adawin nissistan m Emedan aret adawin nissistan mininka tissalamin fel tegaware nawan.  Wa oufouss yamoss kam, wa yomoss tegaware ta tigué. Digh way tissalim san: Tahozam?</v>
      </c>
      <c r="J335" s="67" t="s">
        <v>1535</v>
      </c>
      <c r="K335" s="11"/>
      <c r="L335" s="164"/>
      <c r="M335" s="11"/>
      <c r="N335" s="164"/>
      <c r="O335" s="164"/>
      <c r="P335" s="164"/>
      <c r="Q335" s="164"/>
      <c r="R335" s="164"/>
      <c r="S335" s="164" t="s">
        <v>8</v>
      </c>
      <c r="T335" s="164"/>
      <c r="U335" s="164"/>
      <c r="V335" s="164"/>
      <c r="W335" s="164"/>
      <c r="X335" s="164"/>
      <c r="Y335" s="164"/>
    </row>
    <row r="336" spans="1:25" ht="14" customHeight="1" x14ac:dyDescent="0.2">
      <c r="A336" s="68" t="s">
        <v>217</v>
      </c>
      <c r="B336" s="11" t="s">
        <v>220</v>
      </c>
      <c r="C336" s="11" t="s">
        <v>1460</v>
      </c>
      <c r="D336" s="11" t="s">
        <v>221</v>
      </c>
      <c r="E336" s="164"/>
      <c r="F336" s="11" t="str">
        <f t="shared" si="120"/>
        <v xml:space="preserve">10_10.2 Je voudrais maintenant vous demander comment  vous vous sentez proche par rapport à &lt;b&gt;votre communauté/village &lt;/b&gt;.
Cette main vous représente, et l’autre représente votre communauté. Par rapport à votre communauté,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v>
      </c>
      <c r="G336" s="155" t="s">
        <v>1463</v>
      </c>
      <c r="H336" s="155" t="s">
        <v>1464</v>
      </c>
      <c r="I336" s="67" t="str">
        <f>IF(F336="", "",F336)&amp;""&amp;"&lt;br&gt;  Oufouss yamoss kam wa yamoss aytedan akale nawan, fel aytedan nawan mininka tissalim? Tahozam?"</f>
        <v>10_10.2 Je voudrais maintenant vous demander comment  vous vous sentez proche par rapport à &lt;b&gt;votre communauté/village &lt;/b&gt;.
Cette main vous représente, et l’autre représente votre communauté. Par rapport à votre communauté,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&lt;br&gt;  Oufouss yamoss kam wa yamoss aytedan akale nawan, fel aytedan nawan mininka tissalim? Tahozam?</v>
      </c>
      <c r="J336" s="11" t="s">
        <v>1464</v>
      </c>
      <c r="K336" s="11"/>
      <c r="L336" s="164"/>
      <c r="M336" s="11"/>
      <c r="N336" s="164"/>
      <c r="O336" s="164"/>
      <c r="P336" s="164"/>
      <c r="Q336" s="164"/>
      <c r="R336" s="164"/>
      <c r="S336" s="164" t="s">
        <v>8</v>
      </c>
      <c r="T336" s="164"/>
      <c r="U336" s="164"/>
      <c r="V336" s="164"/>
      <c r="W336" s="164"/>
      <c r="X336" s="164"/>
      <c r="Y336" s="164"/>
    </row>
    <row r="337" spans="1:25" ht="14" customHeight="1" x14ac:dyDescent="0.2">
      <c r="A337" s="68" t="s">
        <v>222</v>
      </c>
      <c r="B337" s="11" t="s">
        <v>223</v>
      </c>
      <c r="C337" s="11" t="s">
        <v>1461</v>
      </c>
      <c r="D337" s="11" t="s">
        <v>224</v>
      </c>
      <c r="E337" s="164"/>
      <c r="F337" s="11" t="str">
        <f t="shared" si="120"/>
        <v xml:space="preserve">10_10.3 Je voudrais maintenant vous demander comment vous vous sentez proche  par rapport à &lt;b&gt;votre mari&lt;/b&gt;.
Cette main vous représente, et l’autre représente votre mari. Par rapport à votre mari,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v>
      </c>
      <c r="G337" s="155" t="s">
        <v>1462</v>
      </c>
      <c r="H337" s="155" t="s">
        <v>1465</v>
      </c>
      <c r="I337" s="67" t="str">
        <f>IF(F337="", "",F337)&amp;""&amp;"&lt;br&gt; 10-3 Emerdan arét adawin issistin mininka tissalam koum d'achakhak nam? Tahauzam?"</f>
        <v>10_10.3 Je voudrais maintenant vous demander comment vous vous sentez proche  par rapport à &lt;b&gt;votre mari&lt;/b&gt;.
Cette main vous représente, et l’autre représente votre mari. Par rapport à votre mari, est-ce que vous vous sentez plutôt :&lt;br&gt;
- &lt;strong&gt; indépendant &lt;/strong&gt;, comme cela
       &lt;i&gt;[écarter les mains un peu plus largement que vos épaules]&lt;/i&gt;&lt;br&gt;
- &lt;strong&gt; proche &lt;/strong&gt; , comme cela 
       &lt;i&gt;[écarter les mains à la largeur de vos épaules]&lt;/i&gt;&lt;br&gt;
-&lt;strong&gt; uni &lt;/strong&gt;, comme cela 
       &lt;i&gt;[placer les mains un peu plus proches]&lt;/i&gt;&lt;br&gt;
ou &lt;strong&gt;  intégré &lt;/strong&gt;, comme cela 
       &lt;i&gt;[mains jointes]&lt;/i&gt;&lt;br&gt; &lt;br&gt;
&lt;i&gt;Veiller à ne pas laisser les mains dans l’une des positions décrites&lt;i/&gt;&lt;br&gt;&lt;br&gt;
&lt;br&gt; 10-3 Emerdan arét adawin issistin mininka tissalam koum d'achakhak nam? Tahauzam?</v>
      </c>
      <c r="J337" s="11" t="s">
        <v>1466</v>
      </c>
      <c r="K337" s="11"/>
      <c r="L337" s="164"/>
      <c r="M337" s="11"/>
      <c r="N337" s="164"/>
      <c r="O337" s="164"/>
      <c r="P337" s="164"/>
      <c r="Q337" s="164"/>
      <c r="R337" s="164"/>
      <c r="S337" s="164" t="s">
        <v>8</v>
      </c>
      <c r="T337" s="164"/>
      <c r="U337" s="164"/>
      <c r="V337" s="164"/>
      <c r="W337" s="164"/>
      <c r="X337" s="164"/>
      <c r="Y337" s="164"/>
    </row>
    <row r="338" spans="1:25" s="153" customFormat="1" ht="14" customHeight="1" x14ac:dyDescent="0.2">
      <c r="A338" s="85" t="s">
        <v>85</v>
      </c>
      <c r="B338" s="85" t="s">
        <v>916</v>
      </c>
      <c r="C338" s="85"/>
      <c r="D338" s="85"/>
      <c r="E338" s="85"/>
      <c r="F338" s="85"/>
      <c r="G338" s="85"/>
      <c r="H338" s="113"/>
      <c r="I338" s="101"/>
      <c r="J338" s="85"/>
      <c r="K338" s="85"/>
      <c r="L338" s="85"/>
      <c r="M338" s="85"/>
      <c r="N338" s="85"/>
      <c r="O338" s="85"/>
      <c r="P338" s="85"/>
      <c r="Q338" s="85"/>
      <c r="R338" s="85"/>
      <c r="S338" s="85"/>
      <c r="T338" s="85"/>
      <c r="U338" s="85"/>
      <c r="V338" s="85"/>
      <c r="W338" s="85"/>
      <c r="X338" s="161"/>
      <c r="Y338" s="161"/>
    </row>
    <row r="339" spans="1:25" ht="14" customHeight="1" x14ac:dyDescent="0.2">
      <c r="A339" s="11" t="s">
        <v>50</v>
      </c>
      <c r="B339" s="11" t="s">
        <v>225</v>
      </c>
      <c r="C339" s="164"/>
      <c r="D339" s="164"/>
      <c r="E339" s="164"/>
      <c r="F339" s="164"/>
      <c r="G339" s="164" t="str">
        <f>IF(F339="", "",F339)</f>
        <v/>
      </c>
      <c r="H339" s="155"/>
      <c r="J339" s="164" t="str">
        <f>IF(F339="", "",F339)</f>
        <v/>
      </c>
      <c r="K339" s="164"/>
      <c r="L339" s="164"/>
      <c r="M339" s="11"/>
      <c r="N339" s="164"/>
      <c r="O339" s="164"/>
      <c r="P339" s="164"/>
      <c r="Q339" s="164"/>
      <c r="R339" s="164"/>
      <c r="S339" s="164"/>
      <c r="T339" s="164"/>
      <c r="U339" s="164"/>
      <c r="V339" s="11" t="s">
        <v>52</v>
      </c>
      <c r="W339" s="164"/>
      <c r="X339" s="164"/>
      <c r="Y339" s="164"/>
    </row>
    <row r="340" spans="1:25" ht="14" customHeight="1" x14ac:dyDescent="0.2">
      <c r="A340" s="68" t="s">
        <v>2</v>
      </c>
      <c r="B340" s="11"/>
      <c r="C340" s="100" t="s">
        <v>226</v>
      </c>
      <c r="D340" s="164"/>
      <c r="E340" s="164"/>
      <c r="F340" s="11" t="str">
        <f>C340</f>
        <v>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&lt;br&gt; &lt;br&gt;
Nous allons utiliser les roches pour représenter le nombre de jours.&lt;br&gt; &lt;br&gt;
Si vous mettez toutes les roches (mettre 7 roches), ça veut dire que ça arrive tous les jours.&lt;br&gt; &lt;br&gt;
Si c’est arrivé quatre fois durant la dernière semaine, on peut mettre 4 roches.&lt;br&gt; &lt;br&gt;
Si c’est jamais, on peut ne rien (aucune roche ) mettre.&lt;br&gt; &lt;br&gt;
Par exemple, si vous me demandez combien de jours au cours de la dernière semaine je suis embarqué dans une voiture, je vais dire 4 jours, alors je mets 4 roches.&lt;br&gt; &lt;br&gt;
Un autre exemple : si vous me demandez combien de jours au cours de la dernière semaine  je suis allé(e) cherche de l’eau, je vais répondre tous les jours, alors je mets toutes les 7 roches.&lt;br&gt; &lt;br&gt;
Finalement, si vous me demandez combien de jours au cours de la dernière semaine j’ai été travailler dans les champs, je vais répondre jamais, alors je ne mets aucune roche.&lt;br&gt; &lt;br&gt;
On peut commencer?&lt;br&gt;&lt;br&gt;</v>
      </c>
      <c r="G340" s="67" t="s">
        <v>1537</v>
      </c>
      <c r="H340" s="76" t="s">
        <v>1536</v>
      </c>
      <c r="I340" s="67" t="s">
        <v>1553</v>
      </c>
      <c r="J340" s="11" t="str">
        <f>IF(F340="", "",F340)</f>
        <v>Je vais maintenant vous parler de la façon dont vous vous êtes sentie au cours des sept derniers jours.Pensez s’il vous plait aux 7 derniers jours, du [dire le jour de l’entretien] dernier à hier [dire le jour d’hier].  Je vais vous poser des questions sur la manière dont vous vous êtes sentie durant cette période. Pour chaque question, vous allez me dire combien de jours vous vous êtes sentie ainsi durant les 7 derniers jours. Sachez que les réponses que vous donnez seront traités avec beaucoup de confidentialité. D’accord? &lt;br&gt; &lt;br&gt;
Nous allons utiliser les roches pour représenter le nombre de jours.&lt;br&gt; &lt;br&gt;
Si vous mettez toutes les roches (mettre 7 roches), ça veut dire que ça arrive tous les jours.&lt;br&gt; &lt;br&gt;
Si c’est arrivé quatre fois durant la dernière semaine, on peut mettre 4 roches.&lt;br&gt; &lt;br&gt;
Si c’est jamais, on peut ne rien (aucune roche ) mettre.&lt;br&gt; &lt;br&gt;
Par exemple, si vous me demandez combien de jours au cours de la dernière semaine je suis embarqué dans une voiture, je vais dire 4 jours, alors je mets 4 roches.&lt;br&gt; &lt;br&gt;
Un autre exemple : si vous me demandez combien de jours au cours de la dernière semaine  je suis allé(e) cherche de l’eau, je vais répondre tous les jours, alors je mets toutes les 7 roches.&lt;br&gt; &lt;br&gt;
Finalement, si vous me demandez combien de jours au cours de la dernière semaine j’ai été travailler dans les champs, je vais répondre jamais, alors je ne mets aucune roche.&lt;br&gt; &lt;br&gt;
On peut commencer?&lt;br&gt;&lt;br&gt;</v>
      </c>
      <c r="K340" s="164"/>
      <c r="L340" s="164"/>
      <c r="M340" s="11"/>
      <c r="N340" s="164"/>
      <c r="O340" s="164"/>
      <c r="P340" s="90" t="s">
        <v>1640</v>
      </c>
      <c r="Q340" s="164"/>
      <c r="R340" s="164"/>
      <c r="S340" s="164" t="s">
        <v>43</v>
      </c>
      <c r="T340" s="164"/>
      <c r="U340" s="164"/>
      <c r="V340" s="164"/>
      <c r="W340" s="164"/>
      <c r="X340" s="164"/>
      <c r="Y340" s="164"/>
    </row>
    <row r="341" spans="1:25" ht="14" customHeight="1" x14ac:dyDescent="0.2">
      <c r="A341" s="68" t="s">
        <v>227</v>
      </c>
      <c r="B341" s="11" t="s">
        <v>228</v>
      </c>
      <c r="C341" s="99" t="s">
        <v>229</v>
      </c>
      <c r="D341" s="11" t="s">
        <v>230</v>
      </c>
      <c r="E341" s="164"/>
      <c r="F341" s="11" t="str">
        <f t="shared" ref="F341:F350" si="123">D341&amp;" "&amp;C341</f>
        <v xml:space="preserve">10_16 Dites-moi, au cours des sept derniers jours, combien de jours avez-vous senti que : &lt;br&gt;&lt;br&gt;
Les détails de la vie quotidienne vous ont dérangé plus que d'habitude.
</v>
      </c>
      <c r="G341" s="155" t="s">
        <v>1468</v>
      </c>
      <c r="H341" s="155" t="s">
        <v>1485</v>
      </c>
      <c r="I341" s="67" t="s">
        <v>1552</v>
      </c>
      <c r="J341" s="67" t="str">
        <f t="shared" ref="J341:J350" si="124">G341</f>
        <v xml:space="preserve">10_16 Djirbi Iyyo Kan bissa ra Djirbi mardjé no nima kan: &lt;br&gt; &lt;br&gt;andoun gna missa nin zaga key ga bissa watoukoul&lt;br&gt;&lt;br&gt;10_16 Dites-moi, au cours des sept derniers jours, combien de jours avez-vous senti que : &lt;br&gt;&lt;br&gt;
&lt;b&gt; Les détails de la vie quotidienne vous ont dérangé plus que d'habitude. &lt;/b&gt; &lt;br&gt;
</v>
      </c>
      <c r="K341" s="99"/>
      <c r="L341" s="164"/>
      <c r="M341" s="11"/>
      <c r="N341" s="164"/>
      <c r="O341" s="164"/>
      <c r="P341" s="90" t="s">
        <v>1640</v>
      </c>
      <c r="Q341" s="164"/>
      <c r="R341" s="164"/>
      <c r="S341" s="164" t="s">
        <v>8</v>
      </c>
      <c r="T341" s="164"/>
      <c r="U341" s="164"/>
      <c r="V341" s="164"/>
      <c r="W341" s="164"/>
      <c r="X341" s="164"/>
      <c r="Y341" s="11"/>
    </row>
    <row r="342" spans="1:25" ht="14" customHeight="1" x14ac:dyDescent="0.2">
      <c r="A342" s="68" t="s">
        <v>227</v>
      </c>
      <c r="B342" s="11" t="s">
        <v>231</v>
      </c>
      <c r="C342" s="99" t="s">
        <v>1450</v>
      </c>
      <c r="D342" s="11" t="s">
        <v>232</v>
      </c>
      <c r="E342" s="164"/>
      <c r="F342" s="11" t="str">
        <f t="shared" si="123"/>
        <v xml:space="preserve">10_16.1 Maintenant, au cours des sept derniers jours, combien de jours avez-vous senti que : &lt;br&gt; &lt;br&gt;
Vous avez eu du &lt;b&gt; mal &lt;/b&gt; à vous concentrer sur ce que vous faisiez 
</v>
      </c>
      <c r="G342" s="155" t="s">
        <v>1469</v>
      </c>
      <c r="H342" s="155" t="s">
        <v>1484</v>
      </c>
      <c r="I342" s="67" t="str">
        <f>IF(F342="", "",F342)&amp;""&amp;"&lt;br&gt; 10-16-1 Emarda, Digh issa yadan win izgaran de, manekete ijilan astislam san: Wirtigrawa ataga ichikhilan inka yin mikanate."</f>
        <v>10_16.1 Maintenant, au cours des sept derniers jours, combien de jours avez-vous senti que : &lt;br&gt; &lt;br&gt;
Vous avez eu du &lt;b&gt; mal &lt;/b&gt; à vous concentrer sur ce que vous faisiez 
&lt;br&gt; 10-16-1 Emarda, Digh issa yadan win izgaran de, manekete ijilan astislam san: Wirtigrawa ataga ichikhilan inka yin mikanate.</v>
      </c>
      <c r="J342" s="67" t="str">
        <f t="shared" si="124"/>
        <v xml:space="preserve">10_16.1 Djirbi Iyyo Kan bissa ra Djirbi mardjé no nima kan: &lt;br&gt; &lt;br&gt;nima hini guine lakalo yé hayakan nigoté ga. &lt;br&gt;&lt;br&gt;10_16.1 Maintenant, au cours des sept derniers jours, combien de jours avez-vous senti que : &lt;br&gt; &lt;br&gt;
&lt;b&gt; Vous avez eu du mal à vous concentrer sur ce que vous faisiez. &lt;/b&gt; &lt;br&gt;
</v>
      </c>
      <c r="K342" s="164"/>
      <c r="L342" s="164"/>
      <c r="M342" s="11"/>
      <c r="N342" s="164"/>
      <c r="O342" s="164"/>
      <c r="P342" s="90" t="s">
        <v>1640</v>
      </c>
      <c r="Q342" s="164"/>
      <c r="R342" s="164"/>
      <c r="S342" s="164" t="s">
        <v>8</v>
      </c>
      <c r="T342" s="164"/>
      <c r="U342" s="164"/>
      <c r="V342" s="164"/>
      <c r="W342" s="164"/>
      <c r="X342" s="164"/>
      <c r="Y342" s="11"/>
    </row>
    <row r="343" spans="1:25" ht="14" customHeight="1" x14ac:dyDescent="0.2">
      <c r="A343" s="68" t="s">
        <v>227</v>
      </c>
      <c r="B343" s="68" t="s">
        <v>233</v>
      </c>
      <c r="C343" s="11" t="s">
        <v>234</v>
      </c>
      <c r="D343" s="11" t="s">
        <v>235</v>
      </c>
      <c r="E343" s="164"/>
      <c r="F343" s="11" t="str">
        <f t="shared" si="123"/>
        <v xml:space="preserve">10_16.2 Au cours des sept derniers jours, combien de jours avez-vous senti que : &lt;br&gt; &lt;br&gt;
Vous vous êtes sentie triste.
</v>
      </c>
      <c r="G343" s="155" t="s">
        <v>1470</v>
      </c>
      <c r="H343" s="155" t="s">
        <v>1483</v>
      </c>
      <c r="I343" s="67" t="str">
        <f>IF(F343="", "",F343)&amp;""&amp;"&lt;br&gt; 10-16-2 Digh issa yadan win izgaran de, manekete ijilan astislam san: Astislam aghachan man."</f>
        <v>10_16.2 Au cours des sept derniers jours, combien de jours avez-vous senti que : &lt;br&gt; &lt;br&gt;
Vous vous êtes sentie triste.
&lt;br&gt; 10-16-2 Digh issa yadan win izgaran de, manekete ijilan astislam san: Astislam aghachan man.</v>
      </c>
      <c r="J343" s="67" t="str">
        <f t="shared" si="124"/>
        <v xml:space="preserve">10_16.2 Djirbi Iyyo Kan bissa ra Djirbi mardjé no nima kan: &lt;br&gt; &lt;br&gt;nissi ga faran han&lt;br&gt;&lt;br&gt;10_16.2 Au cours des sept derniers jours, combien de jours avez-vous senti que : &lt;br&gt; &lt;br&gt;
&lt;b&gt; Vous vous êtes sentie triste. &lt;/b&gt; &lt;br&gt;
</v>
      </c>
      <c r="K343" s="164"/>
      <c r="L343" s="164"/>
      <c r="M343" s="11"/>
      <c r="N343" s="164"/>
      <c r="O343" s="164"/>
      <c r="P343" s="90" t="s">
        <v>1640</v>
      </c>
      <c r="Q343" s="164"/>
      <c r="R343" s="164"/>
      <c r="S343" s="164" t="s">
        <v>8</v>
      </c>
      <c r="T343" s="164"/>
      <c r="U343" s="164"/>
      <c r="V343" s="164"/>
      <c r="W343" s="164"/>
      <c r="X343" s="164"/>
      <c r="Y343" s="11"/>
    </row>
    <row r="344" spans="1:25" ht="14" customHeight="1" x14ac:dyDescent="0.2">
      <c r="A344" s="68" t="s">
        <v>227</v>
      </c>
      <c r="B344" s="11" t="s">
        <v>236</v>
      </c>
      <c r="C344" s="11" t="s">
        <v>237</v>
      </c>
      <c r="D344" s="11" t="s">
        <v>238</v>
      </c>
      <c r="E344" s="164"/>
      <c r="F344" s="11" t="str">
        <f t="shared" si="123"/>
        <v xml:space="preserve">10_16.3 Au cours des sept derniers jours, combien de jours avez-vous senti que : &lt;br&gt; &lt;br&gt;
Vous avez senti que tout ce que vous faisiez a pris toute votre énergie 
</v>
      </c>
      <c r="G344" s="155" t="s">
        <v>1471</v>
      </c>
      <c r="H344" s="155" t="s">
        <v>1482</v>
      </c>
      <c r="I344" s="67" t="str">
        <f>IF(F344="", "",F344)&amp;""&amp;"&lt;br&gt; 10-16-3 Digh issa yadan win izgaran de, manekete ijilan astislam san: Arate wa titagga yikale tchighouran name koule."</f>
        <v>10_16.3 Au cours des sept derniers jours, combien de jours avez-vous senti que : &lt;br&gt; &lt;br&gt;
Vous avez senti que tout ce que vous faisiez a pris toute votre énergie 
&lt;br&gt; 10-16-3 Digh issa yadan win izgaran de, manekete ijilan astislam san: Arate wa titagga yikale tchighouran name koule.</v>
      </c>
      <c r="J344" s="67" t="str">
        <f t="shared" si="124"/>
        <v xml:space="preserve">10_16.3 Djirbi Iyyo Kan bissa ra Djirbi mardjé no nima kan: &lt;br&gt; &lt;br&gt;haya koul kan nigogate nin londey wi&lt;br&gt;&lt;br&gt;10_16.3 Au cours des sept derniers jours, combien de jours avez-vous senti que : &lt;br&gt; &lt;br&gt;
&lt;b&gt; Vous avez senti que tout ce que vous faisiez a pris toute votre énergie. &lt;/b&gt; &lt;br&gt;
</v>
      </c>
      <c r="K344" s="164"/>
      <c r="L344" s="164"/>
      <c r="M344" s="11"/>
      <c r="N344" s="164"/>
      <c r="O344" s="164"/>
      <c r="P344" s="90" t="s">
        <v>1640</v>
      </c>
      <c r="Q344" s="164"/>
      <c r="R344" s="164"/>
      <c r="S344" s="164" t="s">
        <v>8</v>
      </c>
      <c r="T344" s="164"/>
      <c r="U344" s="164"/>
      <c r="V344" s="164"/>
      <c r="W344" s="164"/>
      <c r="X344" s="11"/>
      <c r="Y344" s="11"/>
    </row>
    <row r="345" spans="1:25" ht="14" customHeight="1" x14ac:dyDescent="0.2">
      <c r="A345" s="68" t="s">
        <v>227</v>
      </c>
      <c r="B345" s="11" t="s">
        <v>239</v>
      </c>
      <c r="C345" s="11" t="s">
        <v>240</v>
      </c>
      <c r="D345" s="11" t="s">
        <v>241</v>
      </c>
      <c r="E345" s="164"/>
      <c r="F345" s="11" t="str">
        <f t="shared" si="123"/>
        <v xml:space="preserve">10_16.5 Au cours des sept derniers jours, combien de jours avez-vous senti que : &lt;br&gt; &lt;br&gt;
Vous avez été confiante en l’avenir 
</v>
      </c>
      <c r="G345" s="155" t="s">
        <v>1472</v>
      </c>
      <c r="H345" s="155" t="s">
        <v>1481</v>
      </c>
      <c r="I345" s="67" t="str">
        <f>IF(F345="", "",F345)&amp;""&amp;"&lt;br&gt; 10-16-5 Digh issa yadan win izgaran de, manekete ijilan astislam san:  Tirde fel manam dikh arate waze dassin."</f>
        <v>10_16.5 Au cours des sept derniers jours, combien de jours avez-vous senti que : &lt;br&gt; &lt;br&gt;
Vous avez été confiante en l’avenir 
&lt;br&gt; 10-16-5 Digh issa yadan win izgaran de, manekete ijilan astislam san:  Tirde fel manam dikh arate waze dassin.</v>
      </c>
      <c r="J345" s="67" t="str">
        <f t="shared" si="124"/>
        <v xml:space="preserve">10_16.5 Djirbi Iyyo Kan bissa ra Djirbi mardjé no nima kan: &lt;br&gt; &lt;br&gt;Ni naney hankan ga hani ga ka ga&lt;br&gt;&lt;br&gt;10_16.5 Au cours des sept derniers jours, combien de jours avez-vous senti que : &lt;br&gt; &lt;br&gt;
&lt;b&gt; Vous avez été confiante en l’avenir. &lt;/b&gt; &lt;br&gt;
</v>
      </c>
      <c r="K345" s="164"/>
      <c r="L345" s="164"/>
      <c r="M345" s="11"/>
      <c r="N345" s="164"/>
      <c r="O345" s="164"/>
      <c r="P345" s="90" t="s">
        <v>1640</v>
      </c>
      <c r="Q345" s="164"/>
      <c r="R345" s="164"/>
      <c r="S345" s="164" t="s">
        <v>8</v>
      </c>
      <c r="T345" s="164"/>
      <c r="U345" s="164"/>
      <c r="V345" s="164"/>
      <c r="W345" s="164"/>
      <c r="X345" s="11"/>
      <c r="Y345" s="11"/>
    </row>
    <row r="346" spans="1:25" ht="14" customHeight="1" x14ac:dyDescent="0.2">
      <c r="A346" s="68" t="s">
        <v>227</v>
      </c>
      <c r="B346" s="11" t="s">
        <v>242</v>
      </c>
      <c r="C346" s="11" t="s">
        <v>243</v>
      </c>
      <c r="D346" s="11" t="s">
        <v>244</v>
      </c>
      <c r="E346" s="164"/>
      <c r="F346" s="11" t="str">
        <f t="shared" si="123"/>
        <v xml:space="preserve">10_16.6 Au cours des sept derniers jours, combien de jours avez-vous senti que : &lt;br&gt; &lt;br&gt;
Vous êtes-vous sentie nerveuse, tendue ou inquiète.
</v>
      </c>
      <c r="G346" s="155" t="s">
        <v>1473</v>
      </c>
      <c r="H346" s="155" t="s">
        <v>1480</v>
      </c>
      <c r="I346" s="67" t="str">
        <f>IF(F346="", "",F346)&amp;""&amp;"&lt;br&gt; 10-16-6 Digh issa yadan win izgaran de, manekete ijilan astislam san: Tissalim aghachadin man meda ach-chawacha."</f>
        <v>10_16.6 Au cours des sept derniers jours, combien de jours avez-vous senti que : &lt;br&gt; &lt;br&gt;
Vous êtes-vous sentie nerveuse, tendue ou inquiète.
&lt;br&gt; 10-16-6 Digh issa yadan win izgaran de, manekete ijilan astislam san: Tissalim aghachadin man meda ach-chawacha.</v>
      </c>
      <c r="J346" s="67" t="str">
        <f t="shared" si="124"/>
        <v xml:space="preserve">10_16.6 Djirbi Iyyo Kan bissa ra Djirbi mardjé no nima kan: &lt;br&gt; &lt;br&gt;ni ma bin touney da gabouney&lt;br&gt;&lt;br&gt;10_16.6 Au cours des sept derniers jours, combien de jours avez-vous senti que : &lt;br&gt; &lt;br&gt;
 &lt;b&gt; Vous êtes-vous sentie nerveuse, tendue ou inquiète. &lt;/b&gt; &lt;br&gt;
</v>
      </c>
      <c r="K346" s="164"/>
      <c r="L346" s="164"/>
      <c r="M346" s="11"/>
      <c r="N346" s="164"/>
      <c r="O346" s="164"/>
      <c r="P346" s="90" t="s">
        <v>1640</v>
      </c>
      <c r="Q346" s="164"/>
      <c r="R346" s="164"/>
      <c r="S346" s="164" t="s">
        <v>8</v>
      </c>
      <c r="T346" s="164"/>
      <c r="U346" s="164"/>
      <c r="V346" s="164"/>
      <c r="W346" s="164"/>
      <c r="X346" s="11"/>
      <c r="Y346" s="11"/>
    </row>
    <row r="347" spans="1:25" ht="14" customHeight="1" x14ac:dyDescent="0.2">
      <c r="A347" s="68" t="s">
        <v>227</v>
      </c>
      <c r="B347" s="11" t="s">
        <v>245</v>
      </c>
      <c r="C347" s="11" t="s">
        <v>246</v>
      </c>
      <c r="D347" s="11" t="s">
        <v>247</v>
      </c>
      <c r="E347" s="164"/>
      <c r="F347" s="11" t="str">
        <f t="shared" si="123"/>
        <v xml:space="preserve">10_16.7 Au cours des sept derniers jours, combien de jours avez-vous senti que : &lt;br&gt; &lt;br&gt;
Vous avez eu du mal à dormir paisiblement 
</v>
      </c>
      <c r="G347" s="155" t="s">
        <v>1474</v>
      </c>
      <c r="H347" s="155" t="s">
        <v>1479</v>
      </c>
      <c r="I347" s="67" t="str">
        <f>IF(F347="", "",F347)&amp;""&amp;"&lt;br&gt; 10-16-7 Digh issa yadan win izgaran de, manekete ijilan astislam san: Wirtifraga ediss ikan yiminkanan."</f>
        <v>10_16.7 Au cours des sept derniers jours, combien de jours avez-vous senti que : &lt;br&gt; &lt;br&gt;
Vous avez eu du mal à dormir paisiblement 
&lt;br&gt; 10-16-7 Digh issa yadan win izgaran de, manekete ijilan astislam san: Wirtifraga ediss ikan yiminkanan.</v>
      </c>
      <c r="J347" s="67" t="str">
        <f t="shared" si="124"/>
        <v xml:space="preserve">10_16.7 Djirbi Iyyo Kan bissa ra Djirbi mardjé no nima kan: &lt;br&gt; &lt;br&gt;niman guirbi gama kani&lt;br&gt;&lt;br&gt;10_16.7 Au cours des sept derniers jours, combien de jours avez-vous senti que : &lt;br&gt; &lt;br&gt;
&lt;b&gt; Vous avez eu du mal à dormir paisiblement &lt;/b&gt; &lt;br&gt;
</v>
      </c>
      <c r="K347" s="164"/>
      <c r="L347" s="164"/>
      <c r="M347" s="11"/>
      <c r="N347" s="164"/>
      <c r="O347" s="164"/>
      <c r="P347" s="90" t="s">
        <v>1640</v>
      </c>
      <c r="Q347" s="164"/>
      <c r="R347" s="164"/>
      <c r="S347" s="164" t="s">
        <v>8</v>
      </c>
      <c r="T347" s="164"/>
      <c r="U347" s="164"/>
      <c r="V347" s="164"/>
      <c r="W347" s="164"/>
      <c r="X347" s="11"/>
      <c r="Y347" s="11"/>
    </row>
    <row r="348" spans="1:25" ht="14" customHeight="1" x14ac:dyDescent="0.2">
      <c r="A348" s="68" t="s">
        <v>227</v>
      </c>
      <c r="B348" s="11" t="s">
        <v>248</v>
      </c>
      <c r="C348" s="11" t="s">
        <v>249</v>
      </c>
      <c r="D348" s="11" t="s">
        <v>250</v>
      </c>
      <c r="E348" s="164"/>
      <c r="F348" s="11" t="str">
        <f t="shared" si="123"/>
        <v xml:space="preserve">10_16.8 Au cours des sept derniers jours, combien de jours avez-vous senti que : &lt;br&gt; &lt;br&gt;
Vous avez été heureuse 
</v>
      </c>
      <c r="G348" s="155" t="s">
        <v>1475</v>
      </c>
      <c r="H348" s="155" t="s">
        <v>1478</v>
      </c>
      <c r="I348" s="67" t="str">
        <f>IF(F348="", "",F348)&amp;""&amp;"&lt;br&gt; 10-16-8 Digh issa yadan win izgaran de, manekete ijilan astislam san:  Iman name yiknan."</f>
        <v>10_16.8 Au cours des sept derniers jours, combien de jours avez-vous senti que : &lt;br&gt; &lt;br&gt;
Vous avez été heureuse 
&lt;br&gt; 10-16-8 Digh issa yadan win izgaran de, manekete ijilan astislam san:  Iman name yiknan.</v>
      </c>
      <c r="J348" s="67" t="str">
        <f t="shared" si="124"/>
        <v xml:space="preserve">10_16.8 Djirbi Iyyo Kan bissa ra Djirbi mardjé no nima kan: &lt;br&gt; &lt;br&gt;Ni Farehan&lt;br&gt;&lt;br&gt;10_16.8 Au cours des sept derniers jours, combien de jours avez-vous senti que : &lt;br&gt; &lt;br&gt;
&lt;b&gt; Vous avez été heureuse &lt;/b&gt; &lt;br&gt;
</v>
      </c>
      <c r="K348" s="164"/>
      <c r="L348" s="164"/>
      <c r="M348" s="11"/>
      <c r="N348" s="164"/>
      <c r="O348" s="164"/>
      <c r="P348" s="90" t="s">
        <v>1640</v>
      </c>
      <c r="Q348" s="164"/>
      <c r="R348" s="164"/>
      <c r="S348" s="164" t="s">
        <v>8</v>
      </c>
      <c r="T348" s="164"/>
      <c r="U348" s="164"/>
      <c r="V348" s="164"/>
      <c r="W348" s="164"/>
      <c r="X348" s="11"/>
      <c r="Y348" s="11"/>
    </row>
    <row r="349" spans="1:25" ht="14" customHeight="1" x14ac:dyDescent="0.2">
      <c r="A349" s="68" t="s">
        <v>227</v>
      </c>
      <c r="B349" s="11" t="s">
        <v>251</v>
      </c>
      <c r="C349" s="11" t="s">
        <v>252</v>
      </c>
      <c r="D349" s="11" t="s">
        <v>253</v>
      </c>
      <c r="E349" s="164"/>
      <c r="F349" s="11" t="str">
        <f t="shared" si="123"/>
        <v xml:space="preserve">10_16.9 Au cours des sept derniers jours, combien de jours avez-vous senti que : &lt;br&gt; &lt;br&gt;
Vous vous êtes sentie seule 
</v>
      </c>
      <c r="G349" s="177" t="s">
        <v>1467</v>
      </c>
      <c r="H349" s="177" t="s">
        <v>1477</v>
      </c>
      <c r="I349" s="67" t="str">
        <f>IF(F349="", "",F349)&amp;""&amp;"&lt;br&gt; 10-16-9 Digh issa yadan win izgaran de, manekete ijilan astislam san: Tissala oussouf."</f>
        <v>10_16.9 Au cours des sept derniers jours, combien de jours avez-vous senti que : &lt;br&gt; &lt;br&gt;
Vous vous êtes sentie seule 
&lt;br&gt; 10-16-9 Digh issa yadan win izgaran de, manekete ijilan astislam san: Tissala oussouf.</v>
      </c>
      <c r="J349" s="67" t="str">
        <f t="shared" si="124"/>
        <v xml:space="preserve">10_16.9 Djirbi Iyyo Kan bissa ra Djirbi mardjé no nima kan: &lt;br&gt; &lt;br&gt;Nima kan ni go ni hiney&lt;br&gt;&lt;br&gt;10_16.9 Au cours des sept derniers jours, combien de jours avez-vous senti que : &lt;br&gt; &lt;br&gt;
&lt;b&gt; Vous vous êtes sentie seule &lt;/b&gt; &lt;br&gt;
</v>
      </c>
      <c r="K349" s="164"/>
      <c r="L349" s="164"/>
      <c r="M349" s="11"/>
      <c r="N349" s="164"/>
      <c r="O349" s="164"/>
      <c r="P349" s="90" t="s">
        <v>1640</v>
      </c>
      <c r="Q349" s="164"/>
      <c r="R349" s="164"/>
      <c r="S349" s="164" t="s">
        <v>8</v>
      </c>
      <c r="T349" s="164"/>
      <c r="U349" s="164"/>
      <c r="V349" s="164"/>
      <c r="W349" s="164"/>
      <c r="X349" s="11"/>
      <c r="Y349" s="11"/>
    </row>
    <row r="350" spans="1:25" ht="14" customHeight="1" x14ac:dyDescent="0.2">
      <c r="A350" s="68" t="s">
        <v>227</v>
      </c>
      <c r="B350" s="11" t="s">
        <v>254</v>
      </c>
      <c r="C350" s="11" t="s">
        <v>255</v>
      </c>
      <c r="D350" s="11" t="s">
        <v>256</v>
      </c>
      <c r="E350" s="164"/>
      <c r="F350" s="11" t="str">
        <f t="shared" si="123"/>
        <v xml:space="preserve">10_16.10 Au cours des sept derniers jours, combien de jours avez-vous senti que : &lt;br&gt; &lt;br&gt;
Vous étiez si fatiguée que vous ne pouviez rien entreprendre.
</v>
      </c>
      <c r="G350" s="177" t="s">
        <v>1476</v>
      </c>
      <c r="H350" s="177" t="s">
        <v>1538</v>
      </c>
      <c r="I350" s="67" t="str">
        <f>IF(F350="", "",F350)&amp;""&amp;"&lt;br&gt; 10-16-10Digh issa yadan win izgaran de, manekete ijilan astislam san: Tiddeza wirtifrega igin artchiyan."</f>
        <v>10_16.10 Au cours des sept derniers jours, combien de jours avez-vous senti que : &lt;br&gt; &lt;br&gt;
Vous étiez si fatiguée que vous ne pouviez rien entreprendre.
&lt;br&gt; 10-16-10Digh issa yadan win izgaran de, manekete ijilan astislam san: Tiddeza wirtifrega igin artchiyan.</v>
      </c>
      <c r="J350" s="67" t="str">
        <f t="shared" si="124"/>
        <v xml:space="preserve">10_16.10 Djirbi Iyyo Kan bissa ra Djirbi mardjé no nima kan: &lt;br&gt; &lt;br&gt;Ni ma fargaye lalo kal nissi hinga haye koul te&lt;br&gt;&lt;br&gt;10_16.10 Au cours des sept derniers jours, combien de jours avez-vous senti que : &lt;br&gt; &lt;br&gt;
&lt;b&gt; Vous étiez si fatiguée que vous ne pouviez rien entreprendre. &lt;/b&gt; &lt;br&gt;
</v>
      </c>
      <c r="K350" s="164"/>
      <c r="L350" s="164"/>
      <c r="M350" s="11"/>
      <c r="N350" s="164"/>
      <c r="O350" s="164"/>
      <c r="P350" s="90" t="s">
        <v>1640</v>
      </c>
      <c r="Q350" s="164"/>
      <c r="R350" s="164"/>
      <c r="S350" s="164" t="s">
        <v>8</v>
      </c>
      <c r="T350" s="164"/>
      <c r="U350" s="164"/>
      <c r="V350" s="164"/>
      <c r="W350" s="164"/>
      <c r="X350" s="11"/>
      <c r="Y350" s="11"/>
    </row>
    <row r="351" spans="1:25" ht="14" customHeight="1" x14ac:dyDescent="0.2">
      <c r="A351" s="11" t="s">
        <v>307</v>
      </c>
      <c r="B351" s="68" t="s">
        <v>1233</v>
      </c>
      <c r="C351" s="11" t="s">
        <v>309</v>
      </c>
      <c r="D351" s="11" t="s">
        <v>1234</v>
      </c>
      <c r="E351" s="11"/>
      <c r="F351" s="11" t="str">
        <f>D351&amp;" "&amp;E351&amp;"  "&amp;C351</f>
        <v xml:space="preserve">10_16.11   Qui était présent pendant la section en plus de la répondante? 
Si la répondante était seule, cochez la première option. </v>
      </c>
      <c r="G351" s="11" t="str">
        <f>IF(F351="", "",F351)</f>
        <v xml:space="preserve">10_16.11   Qui était présent pendant la section en plus de la répondante? 
Si la répondante était seule, cochez la première option. </v>
      </c>
      <c r="H351" s="74" t="str">
        <f>F351</f>
        <v xml:space="preserve">10_16.11   Qui était présent pendant la section en plus de la répondante? 
Si la répondante était seule, cochez la première option. </v>
      </c>
      <c r="I351" s="67" t="str">
        <f t="shared" ref="I351" si="125">IF(F351="", "",F351)</f>
        <v xml:space="preserve">10_16.11   Qui était présent pendant la section en plus de la répondante? 
Si la répondante était seule, cochez la première option. </v>
      </c>
      <c r="J351" s="11" t="str">
        <f>IF(F351="", "",F351)</f>
        <v xml:space="preserve">10_16.11   Qui était présent pendant la section en plus de la répondante? 
Si la répondante était seule, cochez la première option. </v>
      </c>
      <c r="K351" s="11" t="s">
        <v>859</v>
      </c>
      <c r="L351" s="11"/>
      <c r="M351" s="11"/>
      <c r="N351" s="11" t="s">
        <v>310</v>
      </c>
      <c r="O351" s="11"/>
      <c r="P351" s="11"/>
      <c r="Q351" s="11"/>
      <c r="R351" s="11"/>
      <c r="S351" s="11" t="s">
        <v>8</v>
      </c>
      <c r="T351" s="11"/>
      <c r="U351" s="11"/>
      <c r="V351" s="11"/>
      <c r="W351" s="11"/>
      <c r="X351" s="11"/>
      <c r="Y351" s="11"/>
    </row>
    <row r="352" spans="1:25" s="160" customFormat="1" ht="14" customHeight="1" x14ac:dyDescent="0.2">
      <c r="A352" s="125" t="s">
        <v>85</v>
      </c>
      <c r="B352" s="119" t="s">
        <v>920</v>
      </c>
      <c r="C352" s="119"/>
      <c r="D352" s="119"/>
      <c r="E352" s="162"/>
      <c r="F352" s="119"/>
      <c r="G352" s="119"/>
      <c r="H352" s="126"/>
      <c r="I352" s="121"/>
      <c r="J352" s="119"/>
      <c r="K352" s="162"/>
      <c r="L352" s="162"/>
      <c r="M352" s="119"/>
      <c r="N352" s="162"/>
      <c r="O352" s="162"/>
      <c r="P352" s="162"/>
      <c r="Q352" s="162"/>
      <c r="R352" s="162"/>
      <c r="S352" s="162"/>
      <c r="T352" s="162"/>
      <c r="U352" s="162"/>
      <c r="V352" s="162"/>
      <c r="W352" s="162"/>
      <c r="X352" s="119"/>
      <c r="Y352" s="119"/>
    </row>
    <row r="353" spans="1:25" s="160" customFormat="1" ht="14" customHeight="1" x14ac:dyDescent="0.2">
      <c r="A353" s="125" t="s">
        <v>48</v>
      </c>
      <c r="B353" s="119" t="s">
        <v>921</v>
      </c>
      <c r="C353" s="119"/>
      <c r="D353" s="119"/>
      <c r="E353" s="162"/>
      <c r="F353" s="119"/>
      <c r="G353" s="119"/>
      <c r="H353" s="126"/>
      <c r="I353" s="121"/>
      <c r="J353" s="119"/>
      <c r="K353" s="162"/>
      <c r="L353" s="162"/>
      <c r="M353" s="119"/>
      <c r="N353" s="162"/>
      <c r="O353" s="162"/>
      <c r="P353" s="162"/>
      <c r="Q353" s="162"/>
      <c r="R353" s="162"/>
      <c r="S353" s="162"/>
      <c r="T353" s="162"/>
      <c r="U353" s="162"/>
      <c r="V353" s="162"/>
      <c r="W353" s="162"/>
      <c r="X353" s="119"/>
      <c r="Y353" s="119"/>
    </row>
    <row r="354" spans="1:25" ht="14" customHeight="1" x14ac:dyDescent="0.2">
      <c r="A354" s="11" t="s">
        <v>2</v>
      </c>
      <c r="B354" s="11"/>
      <c r="C354" s="11"/>
      <c r="D354" s="11"/>
      <c r="E354" s="11"/>
      <c r="F354" s="11" t="s">
        <v>922</v>
      </c>
      <c r="G354" s="11" t="str">
        <f>F354</f>
        <v xml:space="preserve">SECTION 5 :  RELATIONS  </v>
      </c>
      <c r="H354" s="74" t="str">
        <f>F354</f>
        <v xml:space="preserve">SECTION 5 :  RELATIONS  </v>
      </c>
      <c r="I354" s="67" t="str">
        <f t="shared" ref="I354:I355" si="126">IF(F354="", "",F354)</f>
        <v xml:space="preserve">SECTION 5 :  RELATIONS  </v>
      </c>
      <c r="J354" s="11"/>
      <c r="K354" s="11"/>
      <c r="L354" s="11"/>
      <c r="M354" s="11"/>
      <c r="N354" s="11"/>
      <c r="O354" s="11"/>
      <c r="P354" s="11"/>
      <c r="Q354" s="11"/>
      <c r="R354" s="11"/>
      <c r="S354" s="11" t="s">
        <v>43</v>
      </c>
      <c r="T354" s="11"/>
      <c r="U354" s="11"/>
      <c r="V354" s="11"/>
      <c r="W354" s="11"/>
      <c r="X354" s="11"/>
      <c r="Y354" s="11"/>
    </row>
    <row r="355" spans="1:25" ht="14" customHeight="1" x14ac:dyDescent="0.2">
      <c r="A355" s="11" t="s">
        <v>2</v>
      </c>
      <c r="B355" s="11"/>
      <c r="C355" s="67" t="s">
        <v>1158</v>
      </c>
      <c r="D355" s="11"/>
      <c r="E355" s="11"/>
      <c r="F355" s="11" t="str">
        <f>D355&amp;" "&amp;E355&amp;"  "&amp;C355</f>
        <v xml:space="preserve">   AGENT ENQUETEUR : LIRE A HAUTE VOIX  : Je voudrais maintenant vous poser des questions sur vos relations par rapport à certaines personnes dans votre ménage et votre village.  
Vos réponses ne seront divulguées à personne. Elles resteront strictement confidentielles.</v>
      </c>
      <c r="G355" s="11" t="str">
        <f>F355</f>
        <v xml:space="preserve">   AGENT ENQUETEUR : LIRE A HAUTE VOIX  : Je voudrais maintenant vous poser des questions sur vos relations par rapport à certaines personnes dans votre ménage et votre village.  
Vos réponses ne seront divulguées à personne. Elles resteront strictement confidentielles.</v>
      </c>
      <c r="H355" s="76" t="str">
        <f>F355</f>
        <v xml:space="preserve">   AGENT ENQUETEUR : LIRE A HAUTE VOIX  : Je voudrais maintenant vous poser des questions sur vos relations par rapport à certaines personnes dans votre ménage et votre village.  
Vos réponses ne seront divulguées à personne. Elles resteront strictement confidentielles.</v>
      </c>
      <c r="I355" s="67" t="str">
        <f t="shared" si="126"/>
        <v xml:space="preserve">   AGENT ENQUETEUR : LIRE A HAUTE VOIX  : Je voudrais maintenant vous poser des questions sur vos relations par rapport à certaines personnes dans votre ménage et votre village.  
Vos réponses ne seront divulguées à personne. Elles resteront strictement confidentielles.</v>
      </c>
      <c r="J355" s="11" t="str">
        <f>F355</f>
        <v xml:space="preserve">   AGENT ENQUETEUR : LIRE A HAUTE VOIX  : Je voudrais maintenant vous poser des questions sur vos relations par rapport à certaines personnes dans votre ménage et votre village.  
Vos réponses ne seront divulguées à personne. Elles resteront strictement confidentielles.</v>
      </c>
      <c r="K355" s="11" t="s">
        <v>860</v>
      </c>
      <c r="L355" s="11"/>
      <c r="M355" s="11"/>
      <c r="N355" s="11"/>
      <c r="O355" s="11"/>
      <c r="P355" s="11"/>
      <c r="Q355" s="11"/>
      <c r="R355" s="11"/>
      <c r="S355" s="11" t="s">
        <v>43</v>
      </c>
      <c r="T355" s="11"/>
      <c r="U355" s="11"/>
      <c r="V355" s="11"/>
      <c r="W355" s="11"/>
      <c r="X355" s="11"/>
      <c r="Y355" s="11"/>
    </row>
    <row r="356" spans="1:25" s="153" customFormat="1" ht="14" customHeight="1" x14ac:dyDescent="0.2">
      <c r="A356" s="87" t="s">
        <v>48</v>
      </c>
      <c r="B356" s="85" t="s">
        <v>871</v>
      </c>
      <c r="C356" s="85"/>
      <c r="D356" s="85"/>
      <c r="E356" s="161"/>
      <c r="F356" s="85" t="str">
        <f>D356&amp;" "&amp;C356</f>
        <v xml:space="preserve"> </v>
      </c>
      <c r="G356" s="85" t="str">
        <f>F356</f>
        <v xml:space="preserve"> </v>
      </c>
      <c r="H356" s="113" t="str">
        <f>F356</f>
        <v xml:space="preserve"> </v>
      </c>
      <c r="I356" s="101"/>
      <c r="J356" s="161"/>
      <c r="K356" s="161"/>
      <c r="M356" s="85" t="s">
        <v>54</v>
      </c>
      <c r="N356" s="161"/>
      <c r="O356" s="161"/>
      <c r="P356" s="161"/>
      <c r="Q356" s="161"/>
      <c r="R356" s="161"/>
      <c r="S356" s="161"/>
      <c r="T356" s="161"/>
      <c r="U356" s="161"/>
      <c r="V356" s="161"/>
      <c r="W356" s="161"/>
      <c r="X356" s="161"/>
      <c r="Y356" s="85"/>
    </row>
    <row r="357" spans="1:25" ht="14" customHeight="1" x14ac:dyDescent="0.2">
      <c r="A357" s="11" t="s">
        <v>2</v>
      </c>
      <c r="B357" s="11" t="s">
        <v>285</v>
      </c>
      <c r="C357" s="11" t="s">
        <v>1144</v>
      </c>
      <c r="D357" s="11" t="s">
        <v>638</v>
      </c>
      <c r="E357" s="11"/>
      <c r="F357" s="11" t="str">
        <f t="shared" ref="F357" si="127">D357&amp;" "&amp;C357</f>
        <v>R.1 Imaginons que vous avez une question sur le déroulement de votre activité génératrice de revenue (par exemple: identifier les marchés, se procurer des produits). Y a-t-il des gens &lt;b&gt;dans votre ménage ou le village&lt;/b&gt; qui seraient prêt à vous conseiller à tout moment? [SI NON, ECRIVEZ "0"] [SI OUI…] Combien?</v>
      </c>
      <c r="G357" s="155" t="str">
        <f>D357&amp;" "&amp;C357&amp;"&lt;br&gt; &lt;br&gt; R.1 Ni ga miila kaà hããyaà go no fatawco kaà i ga te boà.
&lt;br&gt;&lt;br&gt;
Boro yaà go no kwaara ra / kura ra kaà ga ni ga saawara alwaati kaà ni tun. Boro marje ?"</f>
        <v>R.1 Imaginons que vous avez une question sur le déroulement de votre activité génératrice de revenue (par exemple: identifier les marchés, se procurer des produits). Y a-t-il des gens &lt;b&gt;dans votre ménage ou le village&lt;/b&gt; qui seraient prêt à vous conseiller à tout moment? [SI NON, ECRIVEZ "0"] [SI OUI…] Combien?&lt;br&gt; &lt;br&gt; R.1 Ni ga miila kaà hããyaà go no fatawco kaà i ga te boà.
&lt;br&gt;&lt;br&gt;
Boro yaà go no kwaara ra / kura ra kaà ga ni ga saawara alwaati kaà ni tun. Boro marje ?</v>
      </c>
      <c r="H357" s="74" t="s">
        <v>1606</v>
      </c>
      <c r="I357" s="67" t="str">
        <f>IF(F357="", "",F357)&amp;""&amp;"R-1 Sim-mid -rinate san tilam essistan fel teklin tchigawchawen nam wins tiggarawa azrouf( inkin: atissina ousouk, tigrawaddu aratan). Illantou aytedan nighiwan nawan meda aytedan nakale nawan, win san ifragan ada win nifou shawara alakh koule? Manakete?"</f>
        <v>R.1 Imaginons que vous avez une question sur le déroulement de votre activité génératrice de revenue (par exemple: identifier les marchés, se procurer des produits). Y a-t-il des gens &lt;b&gt;dans votre ménage ou le village&lt;/b&gt; qui seraient prêt à vous conseiller à tout moment? [SI NON, ECRIVEZ "0"] [SI OUI…] Combien?R-1 Sim-mid -rinate san tilam essistan fel teklin tchigawchawen nam wins tiggarawa azrouf( inkin: atissina ousouk, tigrawaddu aratan). Illantou aytedan nighiwan nawan meda aytedan nakale nawan, win san ifragan ada win nifou shawara alakh koule? Manakete?</v>
      </c>
      <c r="J357" s="11" t="str">
        <f t="shared" ref="J357:J365" si="128">IF(F357="", "",F357)</f>
        <v>R.1 Imaginons que vous avez une question sur le déroulement de votre activité génératrice de revenue (par exemple: identifier les marchés, se procurer des produits). Y a-t-il des gens &lt;b&gt;dans votre ménage ou le village&lt;/b&gt; qui seraient prêt à vous conseiller à tout moment? [SI NON, ECRIVEZ "0"] [SI OUI…] Combien?</v>
      </c>
      <c r="K357" s="11" t="s">
        <v>869</v>
      </c>
      <c r="L357" s="11"/>
      <c r="M357" s="11"/>
      <c r="N357" s="11"/>
      <c r="O357" s="11"/>
      <c r="P357" s="11"/>
      <c r="Q357" s="11"/>
      <c r="R357" s="11"/>
      <c r="S357" s="90"/>
      <c r="T357" s="11"/>
      <c r="U357" s="11"/>
      <c r="V357" s="11"/>
      <c r="W357" s="11"/>
      <c r="X357" s="11"/>
      <c r="Y357" s="11"/>
    </row>
    <row r="358" spans="1:25" ht="14" customHeight="1" x14ac:dyDescent="0.2">
      <c r="A358" s="11" t="s">
        <v>55</v>
      </c>
      <c r="B358" s="11" t="s">
        <v>417</v>
      </c>
      <c r="C358" s="11" t="s">
        <v>289</v>
      </c>
      <c r="D358" s="11" t="s">
        <v>639</v>
      </c>
      <c r="E358" s="11"/>
      <c r="F358" s="11" t="str">
        <f>D358&amp;" "&amp;C358</f>
        <v>R.1a Dans le ménage?</v>
      </c>
      <c r="G358" s="11" t="str">
        <f>F358</f>
        <v>R.1a Dans le ménage?</v>
      </c>
      <c r="H358" s="74" t="s">
        <v>906</v>
      </c>
      <c r="I358" s="67" t="str">
        <f t="shared" ref="I358:I365" si="129">IF(F358="", "",F358)</f>
        <v>R.1a Dans le ménage?</v>
      </c>
      <c r="J358" s="11" t="str">
        <f t="shared" si="128"/>
        <v>R.1a Dans le ménage?</v>
      </c>
      <c r="K358" s="11"/>
      <c r="L358" s="11"/>
      <c r="M358" s="11"/>
      <c r="N358" s="11" t="s">
        <v>870</v>
      </c>
      <c r="O358" s="11"/>
      <c r="P358" s="11"/>
      <c r="Q358" s="11"/>
      <c r="R358" s="11"/>
      <c r="S358" s="210" t="s">
        <v>8</v>
      </c>
      <c r="T358" s="11"/>
      <c r="U358" s="11"/>
      <c r="V358" s="11"/>
      <c r="W358" s="11"/>
      <c r="X358" s="11"/>
      <c r="Y358" s="11"/>
    </row>
    <row r="359" spans="1:25" ht="14" customHeight="1" x14ac:dyDescent="0.2">
      <c r="A359" s="11" t="s">
        <v>55</v>
      </c>
      <c r="B359" s="11" t="s">
        <v>418</v>
      </c>
      <c r="C359" s="11" t="s">
        <v>290</v>
      </c>
      <c r="D359" s="11" t="s">
        <v>640</v>
      </c>
      <c r="E359" s="11"/>
      <c r="F359" s="11" t="str">
        <f>D359&amp;" "&amp;C359</f>
        <v>R.1b Hors du menage?</v>
      </c>
      <c r="G359" s="11" t="str">
        <f>F359</f>
        <v>R.1b Hors du menage?</v>
      </c>
      <c r="H359" s="74" t="s">
        <v>907</v>
      </c>
      <c r="I359" s="67" t="str">
        <f t="shared" si="129"/>
        <v>R.1b Hors du menage?</v>
      </c>
      <c r="J359" s="11" t="str">
        <f t="shared" si="128"/>
        <v>R.1b Hors du menage?</v>
      </c>
      <c r="K359" s="11"/>
      <c r="L359" s="11"/>
      <c r="M359" s="11"/>
      <c r="N359" s="11" t="s">
        <v>870</v>
      </c>
      <c r="O359" s="11"/>
      <c r="P359" s="11"/>
      <c r="Q359" s="11"/>
      <c r="R359" s="11"/>
      <c r="S359" s="210" t="s">
        <v>8</v>
      </c>
      <c r="T359" s="11"/>
      <c r="U359" s="11"/>
      <c r="V359" s="11"/>
      <c r="W359" s="11"/>
      <c r="X359" s="11"/>
      <c r="Y359" s="11"/>
    </row>
    <row r="360" spans="1:25" ht="14" customHeight="1" x14ac:dyDescent="0.2">
      <c r="A360" s="11" t="s">
        <v>2</v>
      </c>
      <c r="B360" s="11" t="s">
        <v>286</v>
      </c>
      <c r="C360" s="11" t="s">
        <v>1143</v>
      </c>
      <c r="D360" s="11" t="s">
        <v>641</v>
      </c>
      <c r="E360" s="11"/>
      <c r="F360" s="11" t="str">
        <f t="shared" ref="F360:F361" si="130">D360&amp;" "&amp;C360</f>
        <v>R.2 Imaginons que vous avez une dispute avec quelqu'un &lt;br&gt; dans votre ménage ou village &lt;/br&gt;. Y a-t-il des gens dans le ménage ou hors du ménage à qui vous pourriez demander conseil à tout moment ? [SI NON, ECRIVEZ "0"] [SI OUI…] Combien?</v>
      </c>
      <c r="G360" s="155" t="str">
        <f>D360&amp;" "&amp;C360&amp;"   R.2 Da ni nda boro fo na care me hatta ni windo ra wala kwaara ra &lt;br&gt;&lt;br&gt;
R.2 Boro yaà go no kwaara ra / kura ra kaà ga ni ga saawara alwaati kaà ni tunu. Boro marje ?"</f>
        <v>R.2 Imaginons que vous avez une dispute avec quelqu'un &lt;br&gt; dans votre ménage ou village &lt;/br&gt;. Y a-t-il des gens dans le ménage ou hors du ménage à qui vous pourriez demander conseil à tout moment ? [SI NON, ECRIVEZ "0"] [SI OUI…] Combien?   R.2 Da ni nda boro fo na care me hatta ni windo ra wala kwaara ra &lt;br&gt;&lt;br&gt;
R.2 Boro yaà go no kwaara ra / kura ra kaà ga ni ga saawara alwaati kaà ni tunu. Boro marje ?</v>
      </c>
      <c r="H360" s="76" t="s">
        <v>1605</v>
      </c>
      <c r="I360" s="67" t="str">
        <f>IF(F360="", "",F360)&amp;""&amp;"&lt;br&gt; R-2 Sim-mid -rinate san tiggazam ekinass da wedin yan digh ighiwan ko akale. Ilantou aytedan win san tifraga atin tissistina anasegha alakhe koule? Manakete?"</f>
        <v>R.2 Imaginons que vous avez une dispute avec quelqu'un &lt;br&gt; dans votre ménage ou village &lt;/br&gt;. Y a-t-il des gens dans le ménage ou hors du ménage à qui vous pourriez demander conseil à tout moment ? [SI NON, ECRIVEZ "0"] [SI OUI…] Combien?&lt;br&gt; R-2 Sim-mid -rinate san tiggazam ekinass da wedin yan digh ighiwan ko akale. Ilantou aytedan win san tifraga atin tissistina anasegha alakhe koule? Manakete?</v>
      </c>
      <c r="J360" s="11" t="str">
        <f t="shared" si="128"/>
        <v>R.2 Imaginons que vous avez une dispute avec quelqu'un &lt;br&gt; dans votre ménage ou village &lt;/br&gt;. Y a-t-il des gens dans le ménage ou hors du ménage à qui vous pourriez demander conseil à tout moment ? [SI NON, ECRIVEZ "0"] [SI OUI…] Combien?</v>
      </c>
      <c r="K360" s="11"/>
      <c r="L360" s="11"/>
      <c r="M360" s="11"/>
      <c r="N360" s="11"/>
      <c r="O360" s="11"/>
      <c r="P360" s="11"/>
      <c r="Q360" s="11"/>
      <c r="R360" s="11"/>
      <c r="S360" s="90"/>
      <c r="T360" s="11"/>
      <c r="U360" s="11"/>
      <c r="V360" s="11"/>
      <c r="W360" s="11"/>
      <c r="X360" s="11"/>
      <c r="Y360" s="11"/>
    </row>
    <row r="361" spans="1:25" ht="14" customHeight="1" x14ac:dyDescent="0.2">
      <c r="A361" s="11" t="s">
        <v>55</v>
      </c>
      <c r="B361" s="11" t="s">
        <v>419</v>
      </c>
      <c r="C361" s="11" t="s">
        <v>289</v>
      </c>
      <c r="D361" s="11" t="s">
        <v>642</v>
      </c>
      <c r="E361" s="11"/>
      <c r="F361" s="11" t="str">
        <f t="shared" si="130"/>
        <v>R.2a Dans le ménage?</v>
      </c>
      <c r="G361" s="11" t="str">
        <f>F361</f>
        <v>R.2a Dans le ménage?</v>
      </c>
      <c r="H361" s="74" t="s">
        <v>906</v>
      </c>
      <c r="I361" s="67" t="str">
        <f t="shared" si="129"/>
        <v>R.2a Dans le ménage?</v>
      </c>
      <c r="J361" s="11" t="str">
        <f t="shared" si="128"/>
        <v>R.2a Dans le ménage?</v>
      </c>
      <c r="K361" s="11"/>
      <c r="L361" s="11"/>
      <c r="M361" s="11"/>
      <c r="N361" s="11" t="s">
        <v>870</v>
      </c>
      <c r="O361" s="11"/>
      <c r="P361" s="11"/>
      <c r="Q361" s="11"/>
      <c r="R361" s="11"/>
      <c r="S361" s="210" t="s">
        <v>8</v>
      </c>
      <c r="T361" s="11"/>
      <c r="U361" s="11"/>
      <c r="V361" s="11"/>
      <c r="W361" s="11"/>
      <c r="X361" s="11"/>
      <c r="Y361" s="11"/>
    </row>
    <row r="362" spans="1:25" ht="14" customHeight="1" x14ac:dyDescent="0.2">
      <c r="A362" s="11" t="s">
        <v>55</v>
      </c>
      <c r="B362" s="11" t="s">
        <v>420</v>
      </c>
      <c r="C362" s="11" t="s">
        <v>290</v>
      </c>
      <c r="D362" s="11" t="s">
        <v>643</v>
      </c>
      <c r="E362" s="11"/>
      <c r="F362" s="11" t="str">
        <f t="shared" ref="F362" si="131">D362&amp;" "&amp;C362</f>
        <v>R.2b Hors du menage?</v>
      </c>
      <c r="G362" s="11" t="str">
        <f>F362</f>
        <v>R.2b Hors du menage?</v>
      </c>
      <c r="H362" s="74" t="s">
        <v>907</v>
      </c>
      <c r="I362" s="67" t="str">
        <f t="shared" si="129"/>
        <v>R.2b Hors du menage?</v>
      </c>
      <c r="J362" s="11" t="str">
        <f t="shared" si="128"/>
        <v>R.2b Hors du menage?</v>
      </c>
      <c r="K362" s="11"/>
      <c r="L362" s="11"/>
      <c r="M362" s="11"/>
      <c r="N362" s="11" t="s">
        <v>870</v>
      </c>
      <c r="O362" s="11"/>
      <c r="P362" s="11"/>
      <c r="Q362" s="11"/>
      <c r="R362" s="11"/>
      <c r="S362" s="210" t="s">
        <v>8</v>
      </c>
      <c r="T362" s="11"/>
      <c r="U362" s="11"/>
      <c r="V362" s="11"/>
      <c r="W362" s="11"/>
      <c r="X362" s="11"/>
      <c r="Y362" s="11"/>
    </row>
    <row r="363" spans="1:25" ht="14" customHeight="1" x14ac:dyDescent="0.2">
      <c r="A363" s="11" t="s">
        <v>2</v>
      </c>
      <c r="B363" s="11" t="s">
        <v>288</v>
      </c>
      <c r="C363" s="11" t="s">
        <v>287</v>
      </c>
      <c r="D363" s="11" t="s">
        <v>644</v>
      </c>
      <c r="E363" s="11"/>
      <c r="F363" s="11" t="str">
        <f t="shared" ref="F363" si="132">D363&amp;" "&amp;C363</f>
        <v>R.3 Pensez aux personnes qui sont venues vous demander conseil au cours des 6 derniers mois (par exemple par rapport à un AGR, une dispute, etc). Combien de personnes sont venues vous demander conseil au cours de ces 6 derniers mois?</v>
      </c>
      <c r="G363" s="155" t="str">
        <f>F363&amp;""&amp;"&lt;br&gt; R.3 Kaà na ka ni windo borey, handu iddu bandey kaà bisa, boro marje no ka ga yamaryan (sanga : nerandobon, yangaye bon)."</f>
        <v>R.3 Pensez aux personnes qui sont venues vous demander conseil au cours des 6 derniers mois (par exemple par rapport à un AGR, une dispute, etc). Combien de personnes sont venues vous demander conseil au cours de ces 6 derniers mois?&lt;br&gt; R.3 Kaà na ka ni windo borey, handu iddu bandey kaà bisa, boro marje no ka ga yamaryan (sanga : nerandobon, yangaye bon).</v>
      </c>
      <c r="H363" s="74" t="str">
        <f>F363&amp;""&amp;"&lt;br&gt; R.3 Ku tuna da mutanen da suka zo wurinku neman shawara Cikin watanni shida na karshe , mutum nawa suka zo wurin ku neman shawara (misali : kan sana’arsu, ko wani rishin jituwa dsd). Mutum nawa suka zo wurin ku?"</f>
        <v>R.3 Pensez aux personnes qui sont venues vous demander conseil au cours des 6 derniers mois (par exemple par rapport à un AGR, une dispute, etc). Combien de personnes sont venues vous demander conseil au cours de ces 6 derniers mois?&lt;br&gt; R.3 Ku tuna da mutanen da suka zo wurinku neman shawara Cikin watanni shida na karshe , mutum nawa suka zo wurin ku neman shawara (misali : kan sana’arsu, ko wani rishin jituwa dsd). Mutum nawa suka zo wurin ku?</v>
      </c>
      <c r="I363" s="67" t="str">
        <f>IF(F363="", "",F363)&amp;""&amp;"&lt;br&gt; R-3 Ikhtitate aytedan win dossanin agamayan anasegha digh sigiss tchilila win izgaran de( inkan tchigawchawan win tigarawa azrouf, ekinnass, etc). Manakete aytedan win dossanin agamayan anasegha digh sigiss tchilila win izgaran de"</f>
        <v>R.3 Pensez aux personnes qui sont venues vous demander conseil au cours des 6 derniers mois (par exemple par rapport à un AGR, une dispute, etc). Combien de personnes sont venues vous demander conseil au cours de ces 6 derniers mois?&lt;br&gt; R-3 Ikhtitate aytedan win dossanin agamayan anasegha digh sigiss tchilila win izgaran de( inkan tchigawchawan win tigarawa azrouf, ekinnass, etc). Manakete aytedan win dossanin agamayan anasegha digh sigiss tchilila win izgaran de</v>
      </c>
      <c r="J363" s="11" t="str">
        <f t="shared" si="128"/>
        <v>R.3 Pensez aux personnes qui sont venues vous demander conseil au cours des 6 derniers mois (par exemple par rapport à un AGR, une dispute, etc). Combien de personnes sont venues vous demander conseil au cours de ces 6 derniers mois?</v>
      </c>
      <c r="K363" s="11"/>
      <c r="L363" s="11"/>
      <c r="M363" s="11"/>
      <c r="N363" s="11"/>
      <c r="O363" s="11"/>
      <c r="P363" s="11"/>
      <c r="Q363" s="11"/>
      <c r="R363" s="11"/>
      <c r="S363" s="90"/>
      <c r="T363" s="11"/>
      <c r="U363" s="11"/>
      <c r="V363" s="11"/>
      <c r="W363" s="11"/>
      <c r="X363" s="11"/>
      <c r="Y363" s="11"/>
    </row>
    <row r="364" spans="1:25" ht="14" customHeight="1" x14ac:dyDescent="0.2">
      <c r="A364" s="11" t="s">
        <v>55</v>
      </c>
      <c r="B364" s="11" t="s">
        <v>421</v>
      </c>
      <c r="C364" s="11" t="s">
        <v>289</v>
      </c>
      <c r="D364" s="11" t="s">
        <v>645</v>
      </c>
      <c r="E364" s="11"/>
      <c r="F364" s="11" t="str">
        <f t="shared" ref="F364:F369" si="133">D364&amp;" "&amp;C364</f>
        <v>R.3a Dans le ménage?</v>
      </c>
      <c r="G364" s="11" t="str">
        <f>F364</f>
        <v>R.3a Dans le ménage?</v>
      </c>
      <c r="H364" s="74" t="s">
        <v>906</v>
      </c>
      <c r="I364" s="67" t="str">
        <f t="shared" si="129"/>
        <v>R.3a Dans le ménage?</v>
      </c>
      <c r="J364" s="11" t="str">
        <f t="shared" si="128"/>
        <v>R.3a Dans le ménage?</v>
      </c>
      <c r="K364" s="11"/>
      <c r="L364" s="11"/>
      <c r="M364" s="11"/>
      <c r="N364" s="11" t="s">
        <v>870</v>
      </c>
      <c r="O364" s="11"/>
      <c r="P364" s="11"/>
      <c r="Q364" s="11"/>
      <c r="R364" s="11"/>
      <c r="S364" s="210" t="s">
        <v>8</v>
      </c>
      <c r="T364" s="11"/>
      <c r="U364" s="11"/>
      <c r="V364" s="11"/>
      <c r="W364" s="11"/>
      <c r="X364" s="11"/>
    </row>
    <row r="365" spans="1:25" ht="14" customHeight="1" x14ac:dyDescent="0.2">
      <c r="A365" s="11" t="s">
        <v>55</v>
      </c>
      <c r="B365" s="11" t="s">
        <v>422</v>
      </c>
      <c r="C365" s="11" t="s">
        <v>290</v>
      </c>
      <c r="D365" s="11" t="s">
        <v>646</v>
      </c>
      <c r="E365" s="11"/>
      <c r="F365" s="11" t="str">
        <f t="shared" si="133"/>
        <v>R.3b Hors du menage?</v>
      </c>
      <c r="G365" s="11" t="str">
        <f>F365</f>
        <v>R.3b Hors du menage?</v>
      </c>
      <c r="H365" s="74" t="s">
        <v>907</v>
      </c>
      <c r="I365" s="67" t="str">
        <f t="shared" si="129"/>
        <v>R.3b Hors du menage?</v>
      </c>
      <c r="J365" s="11" t="str">
        <f t="shared" si="128"/>
        <v>R.3b Hors du menage?</v>
      </c>
      <c r="K365" s="11"/>
      <c r="L365" s="11"/>
      <c r="M365" s="11"/>
      <c r="N365" s="11" t="s">
        <v>870</v>
      </c>
      <c r="O365" s="11"/>
      <c r="P365" s="11"/>
      <c r="Q365" s="11"/>
      <c r="R365" s="11"/>
      <c r="S365" s="210" t="s">
        <v>8</v>
      </c>
      <c r="T365" s="11"/>
      <c r="U365" s="11"/>
      <c r="V365" s="11"/>
      <c r="W365" s="11"/>
      <c r="X365" s="11"/>
      <c r="Y365" s="11"/>
    </row>
    <row r="366" spans="1:25" s="153" customFormat="1" ht="14" customHeight="1" x14ac:dyDescent="0.2">
      <c r="A366" s="87" t="s">
        <v>85</v>
      </c>
      <c r="B366" s="85" t="s">
        <v>871</v>
      </c>
      <c r="C366" s="85"/>
      <c r="D366" s="85"/>
      <c r="E366" s="161"/>
      <c r="F366" s="85"/>
      <c r="G366" s="85"/>
      <c r="H366" s="113"/>
      <c r="I366" s="101"/>
      <c r="J366" s="161"/>
      <c r="K366" s="161"/>
      <c r="L366" s="85"/>
      <c r="M366" s="161"/>
      <c r="N366" s="161"/>
      <c r="O366" s="161"/>
      <c r="P366" s="161"/>
      <c r="Q366" s="161"/>
      <c r="R366" s="161"/>
      <c r="S366" s="211"/>
      <c r="T366" s="161"/>
      <c r="U366" s="161"/>
      <c r="V366" s="161"/>
      <c r="W366" s="161"/>
      <c r="X366" s="161"/>
      <c r="Y366" s="85"/>
    </row>
    <row r="367" spans="1:25" s="153" customFormat="1" ht="14" customHeight="1" x14ac:dyDescent="0.2">
      <c r="A367" s="87" t="s">
        <v>48</v>
      </c>
      <c r="B367" s="85" t="s">
        <v>1131</v>
      </c>
      <c r="C367" s="85"/>
      <c r="D367" s="85"/>
      <c r="E367" s="161"/>
      <c r="F367" s="85"/>
      <c r="G367" s="85"/>
      <c r="H367" s="113"/>
      <c r="I367" s="101"/>
      <c r="J367" s="161"/>
      <c r="K367" s="161"/>
      <c r="L367" s="85"/>
      <c r="M367" s="161" t="s">
        <v>914</v>
      </c>
      <c r="N367" s="161"/>
      <c r="O367" s="161"/>
      <c r="P367" s="90" t="s">
        <v>1640</v>
      </c>
      <c r="Q367" s="161"/>
      <c r="R367" s="161"/>
      <c r="S367" s="161"/>
      <c r="T367" s="161"/>
      <c r="U367" s="161"/>
      <c r="V367" s="161"/>
      <c r="W367" s="161"/>
      <c r="X367" s="161"/>
      <c r="Y367" s="85"/>
    </row>
    <row r="368" spans="1:25" ht="14" customHeight="1" x14ac:dyDescent="0.2">
      <c r="A368" s="68" t="s">
        <v>291</v>
      </c>
      <c r="B368" s="11" t="s">
        <v>292</v>
      </c>
      <c r="C368" s="11" t="s">
        <v>611</v>
      </c>
      <c r="D368" s="11" t="s">
        <v>647</v>
      </c>
      <c r="E368" s="164"/>
      <c r="F368" s="11" t="str">
        <f t="shared" si="133"/>
        <v>R.4 Dans votre éstimation, sur 10 personnes dans le village, combien sont des personnes honnêtes et dignes de confiance?</v>
      </c>
      <c r="G368" s="11" t="s">
        <v>1607</v>
      </c>
      <c r="H368" s="11" t="s">
        <v>1604</v>
      </c>
      <c r="I368" s="67" t="str">
        <f>IF(F368="", "",F368)&amp;""&amp;"&lt;br&gt; R-4 Dikh maraw aytedan dikh akale nawan, manekete aytedan san tirdan fellassan?"</f>
        <v>R.4 Dans votre éstimation, sur 10 personnes dans le village, combien sont des personnes honnêtes et dignes de confiance?&lt;br&gt; R-4 Dikh maraw aytedan dikh akale nawan, manekete aytedan san tirdan fellassan?</v>
      </c>
      <c r="J368" s="11" t="str">
        <f>IF(F368="", "",F368)</f>
        <v>R.4 Dans votre éstimation, sur 10 personnes dans le village, combien sont des personnes honnêtes et dignes de confiance?</v>
      </c>
      <c r="K368" s="164"/>
      <c r="L368" s="164"/>
      <c r="M368" s="11"/>
      <c r="N368" s="164" t="s">
        <v>293</v>
      </c>
      <c r="O368" s="164"/>
      <c r="P368" s="164"/>
      <c r="Q368" s="164"/>
      <c r="R368" s="164"/>
      <c r="S368" s="164" t="s">
        <v>8</v>
      </c>
      <c r="T368" s="164"/>
      <c r="U368" s="164"/>
      <c r="V368" s="164"/>
      <c r="W368" s="11"/>
      <c r="X368" s="11"/>
      <c r="Y368" s="11"/>
    </row>
    <row r="369" spans="1:25" ht="14" customHeight="1" x14ac:dyDescent="0.2">
      <c r="A369" s="68" t="s">
        <v>294</v>
      </c>
      <c r="B369" s="11" t="s">
        <v>295</v>
      </c>
      <c r="C369" s="11" t="s">
        <v>862</v>
      </c>
      <c r="D369" s="11" t="s">
        <v>648</v>
      </c>
      <c r="E369" s="164"/>
      <c r="F369" s="11" t="str">
        <f t="shared" si="133"/>
        <v xml:space="preserve">R.5 Ces jours-ci, y a-t-il des gens qui vous détestent, personnellement, au point de souhaiter votre échec ou d'essayer de saboter votre progression ou succès ? </v>
      </c>
      <c r="G369" s="11" t="s">
        <v>1608</v>
      </c>
      <c r="H369" s="11" t="s">
        <v>1603</v>
      </c>
      <c r="I369" s="67" t="str">
        <f>IF(F369="", "",F369)&amp;""&amp;"&lt;br&gt; R-5 Digh yadan winde illatou aytedan win wirkounaran ara dazoudan edagg wan san aran iban nawan meda a digmiyan ada win aghchida tarete tchitchiyate nawan?"</f>
        <v>R.5 Ces jours-ci, y a-t-il des gens qui vous détestent, personnellement, au point de souhaiter votre échec ou d'essayer de saboter votre progression ou succès ? &lt;br&gt; R-5 Digh yadan winde illatou aytedan win wirkounaran ara dazoudan edagg wan san aran iban nawan meda a digmiyan ada win aghchida tarete tchitchiyate nawan?</v>
      </c>
      <c r="J369" s="11" t="str">
        <f>IF(F369="", "",F369)</f>
        <v xml:space="preserve">R.5 Ces jours-ci, y a-t-il des gens qui vous détestent, personnellement, au point de souhaiter votre échec ou d'essayer de saboter votre progression ou succès ? </v>
      </c>
      <c r="K369" s="164" t="s">
        <v>1486</v>
      </c>
      <c r="L369" s="164"/>
      <c r="M369" s="11"/>
      <c r="N369" s="164"/>
      <c r="O369" s="164"/>
      <c r="P369" s="164"/>
      <c r="Q369" s="164"/>
      <c r="R369" s="164"/>
      <c r="S369" s="164" t="s">
        <v>8</v>
      </c>
      <c r="T369" s="164"/>
      <c r="U369" s="164"/>
      <c r="V369" s="164"/>
      <c r="W369" s="11"/>
      <c r="Y369" s="11"/>
    </row>
    <row r="370" spans="1:25" ht="14" customHeight="1" x14ac:dyDescent="0.2">
      <c r="A370" s="68" t="s">
        <v>296</v>
      </c>
      <c r="B370" s="11" t="s">
        <v>297</v>
      </c>
      <c r="C370" s="11" t="s">
        <v>298</v>
      </c>
      <c r="D370" s="11" t="s">
        <v>649</v>
      </c>
      <c r="E370" s="164"/>
      <c r="F370" s="11" t="str">
        <f>D370&amp;" "&amp;C370</f>
        <v xml:space="preserve">R.6 Chaque &lt;b&gt; ménage &lt;/b&gt; a des tensions qui perturbent la paix de temps en temps. &lt;br&gt; &lt;br&gt; Au cours des 6 derniers mois, avez-vous eu des tensions avec d'autres membres de votre ménage? </v>
      </c>
      <c r="G370" s="11" t="str">
        <f>F370</f>
        <v xml:space="preserve">R.6 Chaque &lt;b&gt; ménage &lt;/b&gt; a des tensions qui perturbent la paix de temps en temps. &lt;br&gt; &lt;br&gt; Au cours des 6 derniers mois, avez-vous eu des tensions avec d'autres membres de votre ménage? </v>
      </c>
      <c r="H370" s="102" t="str">
        <f>F370</f>
        <v xml:space="preserve">R.6 Chaque &lt;b&gt; ménage &lt;/b&gt; a des tensions qui perturbent la paix de temps en temps. &lt;br&gt; &lt;br&gt; Au cours des 6 derniers mois, avez-vous eu des tensions avec d'autres membres de votre ménage? </v>
      </c>
      <c r="I370" s="67" t="str">
        <f>IF(F370="", "",F370)&amp;""&amp;"&lt;br&gt; R-6 Ighiwan koule yilan achachawachan nete win igaddalin tegawarin alkher alakh alakhe, digh sigiss tchilila win izgernete tigrewa achchawacha gareme daytedan nighiwan"</f>
        <v>R.6 Chaque &lt;b&gt; ménage &lt;/b&gt; a des tensions qui perturbent la paix de temps en temps. &lt;br&gt; &lt;br&gt; Au cours des 6 derniers mois, avez-vous eu des tensions avec d'autres membres de votre ménage? &lt;br&gt; R-6 Ighiwan koule yilan achachawachan nete win igaddalin tegawarin alkher alakh alakhe, digh sigiss tchilila win izgernete tigrewa achchawacha gareme daytedan nighiwan</v>
      </c>
      <c r="J370" s="11" t="str">
        <f>IF(F370="", "",F370)</f>
        <v xml:space="preserve">R.6 Chaque &lt;b&gt; ménage &lt;/b&gt; a des tensions qui perturbent la paix de temps en temps. &lt;br&gt; &lt;br&gt; Au cours des 6 derniers mois, avez-vous eu des tensions avec d'autres membres de votre ménage? </v>
      </c>
      <c r="K370" s="182" t="s">
        <v>299</v>
      </c>
      <c r="L370" s="164"/>
      <c r="M370" s="11"/>
      <c r="N370" s="164"/>
      <c r="O370" s="164"/>
      <c r="P370" s="164"/>
      <c r="Q370" s="164"/>
      <c r="R370" s="164"/>
      <c r="S370" s="164" t="s">
        <v>8</v>
      </c>
      <c r="T370" s="164"/>
      <c r="U370" s="164"/>
      <c r="V370" s="164"/>
      <c r="W370" s="11"/>
      <c r="X370" s="11"/>
      <c r="Y370" s="11"/>
    </row>
    <row r="371" spans="1:25" s="181" customFormat="1" ht="14" customHeight="1" x14ac:dyDescent="0.2">
      <c r="A371" s="88" t="s">
        <v>85</v>
      </c>
      <c r="B371" s="86" t="s">
        <v>1131</v>
      </c>
      <c r="C371" s="86"/>
      <c r="D371" s="86"/>
      <c r="E371" s="183"/>
      <c r="F371" s="86"/>
      <c r="G371" s="86"/>
      <c r="H371" s="101"/>
      <c r="I371" s="101"/>
      <c r="J371" s="86"/>
      <c r="K371" s="183"/>
      <c r="L371" s="183"/>
      <c r="M371" s="86"/>
      <c r="N371" s="183"/>
      <c r="O371" s="183"/>
      <c r="P371" s="183"/>
      <c r="Q371" s="183"/>
      <c r="R371" s="183"/>
      <c r="S371" s="183"/>
      <c r="T371" s="183"/>
      <c r="U371" s="183"/>
      <c r="V371" s="183"/>
      <c r="W371" s="86"/>
      <c r="X371" s="86"/>
    </row>
    <row r="372" spans="1:25" s="181" customFormat="1" ht="14" customHeight="1" x14ac:dyDescent="0.2">
      <c r="A372" s="86" t="s">
        <v>48</v>
      </c>
      <c r="B372" s="181" t="s">
        <v>915</v>
      </c>
      <c r="C372" s="86"/>
      <c r="D372" s="86"/>
      <c r="E372" s="183"/>
      <c r="F372" s="86"/>
      <c r="G372" s="86"/>
      <c r="H372" s="101"/>
      <c r="I372" s="101"/>
      <c r="J372" s="86"/>
      <c r="K372" s="183"/>
      <c r="L372" s="183"/>
      <c r="M372" s="86" t="s">
        <v>914</v>
      </c>
      <c r="N372" s="183"/>
      <c r="O372" s="183"/>
      <c r="P372" s="183"/>
      <c r="Q372" s="183"/>
      <c r="R372" s="183"/>
      <c r="S372" s="183"/>
      <c r="T372" s="183"/>
      <c r="U372" s="183"/>
      <c r="V372" s="183"/>
      <c r="W372" s="86"/>
      <c r="X372" s="86"/>
    </row>
    <row r="373" spans="1:25" ht="14" customHeight="1" x14ac:dyDescent="0.2">
      <c r="A373" s="68" t="s">
        <v>296</v>
      </c>
      <c r="B373" s="11" t="s">
        <v>300</v>
      </c>
      <c r="C373" s="11" t="s">
        <v>851</v>
      </c>
      <c r="D373" s="11" t="s">
        <v>650</v>
      </c>
      <c r="E373" s="164"/>
      <c r="F373" s="11" t="str">
        <f t="shared" ref="F373:F374" si="134">D373&amp;" "&amp;C373</f>
        <v>R.7 Ces jours-ci, vous sentez-vous bien vu par les membres de votre ménage en ce qui concerne vos activités génératrices de revenus ?</v>
      </c>
      <c r="G373" s="155" t="str">
        <f>F373&amp;""&amp;"&lt;br&gt;&lt;br&gt; R.7 Gurbeywora aran diyagno ga aran windo borey goga aran berandi aran fatawkio fondara ?"</f>
        <v>R.7 Ces jours-ci, vous sentez-vous bien vu par les membres de votre ménage en ce qui concerne vos activités génératrices de revenus ?&lt;br&gt;&lt;br&gt; R.7 Gurbeywora aran diyagno ga aran windo borey goga aran berandi aran fatawkio fondara ?</v>
      </c>
      <c r="H373" s="76" t="s">
        <v>1611</v>
      </c>
      <c r="I373" s="67" t="str">
        <f>IF(F373="", "",F373)&amp;""&amp;"&lt;br&gt; R-7  Digh yadan Win de, tissalim san aytedan nighiwan itaggawan anaye yoghsayan fel tchighawchawanam wins tiggaraw azrouf?"</f>
        <v>R.7 Ces jours-ci, vous sentez-vous bien vu par les membres de votre ménage en ce qui concerne vos activités génératrices de revenus ?&lt;br&gt; R-7  Digh yadan Win de, tissalim san aytedan nighiwan itaggawan anaye yoghsayan fel tchighawchawanam wins tiggaraw azrouf?</v>
      </c>
      <c r="J373" s="11" t="str">
        <f>IF(F373="", "",F373)</f>
        <v>R.7 Ces jours-ci, vous sentez-vous bien vu par les membres de votre ménage en ce qui concerne vos activités génératrices de revenus ?</v>
      </c>
      <c r="K373" s="164"/>
      <c r="L373" s="164"/>
      <c r="M373" s="11"/>
      <c r="N373" s="164"/>
      <c r="O373" s="164"/>
      <c r="P373" s="164"/>
      <c r="Q373" s="164"/>
      <c r="R373" s="164"/>
      <c r="S373" s="164" t="s">
        <v>8</v>
      </c>
      <c r="T373" s="164"/>
      <c r="U373" s="164"/>
      <c r="V373" s="164"/>
      <c r="W373" s="11"/>
      <c r="X373" s="11"/>
    </row>
    <row r="374" spans="1:25" ht="14" customHeight="1" x14ac:dyDescent="0.2">
      <c r="A374" s="11" t="s">
        <v>268</v>
      </c>
      <c r="B374" s="68" t="s">
        <v>271</v>
      </c>
      <c r="C374" s="11" t="s">
        <v>272</v>
      </c>
      <c r="D374" s="11" t="s">
        <v>651</v>
      </c>
      <c r="E374" s="11"/>
      <c r="F374" s="11" t="str">
        <f t="shared" si="134"/>
        <v xml:space="preserve">R.8 Quand vous êtes en désaccord avec votre conjoint, vous vous sentez  à l’aise de lui dire que vous n’êtes pas d’accord : </v>
      </c>
      <c r="G374" s="11" t="s">
        <v>1609</v>
      </c>
      <c r="H374" s="11" t="s">
        <v>1610</v>
      </c>
      <c r="I374" s="67" t="str">
        <f>IF(F374="", "",F374)&amp;""&amp;"&lt;br&gt; R-8 Oumoss wir tig-reman garem d' ichikhak nam, ourtissilan michikilan das tan na wirtamerawa?"</f>
        <v>R.8 Quand vous êtes en désaccord avec votre conjoint, vous vous sentez  à l’aise de lui dire que vous n’êtes pas d’accord : &lt;br&gt; R-8 Oumoss wir tig-reman garem d' ichikhak nam, ourtissilan michikilan das tan na wirtamerawa?</v>
      </c>
      <c r="J374" s="11" t="str">
        <f>IF(F374="", "",F374)</f>
        <v xml:space="preserve">R.8 Quand vous êtes en désaccord avec votre conjoint, vous vous sentez  à l’aise de lui dire que vous n’êtes pas d’accord : </v>
      </c>
      <c r="K374" s="11" t="s">
        <v>858</v>
      </c>
      <c r="L374" s="11"/>
      <c r="M374" s="11"/>
      <c r="N374" s="11"/>
      <c r="O374" s="11"/>
      <c r="P374" s="90" t="s">
        <v>1640</v>
      </c>
      <c r="Q374" s="11"/>
      <c r="R374" s="11"/>
      <c r="S374" s="11" t="s">
        <v>8</v>
      </c>
      <c r="T374" s="11"/>
      <c r="U374" s="11"/>
      <c r="V374" s="11"/>
      <c r="W374" s="11"/>
      <c r="X374" s="11"/>
    </row>
    <row r="375" spans="1:25" ht="14" customHeight="1" x14ac:dyDescent="0.2">
      <c r="A375" s="11" t="s">
        <v>269</v>
      </c>
      <c r="B375" s="68" t="s">
        <v>273</v>
      </c>
      <c r="C375" s="11" t="s">
        <v>270</v>
      </c>
      <c r="D375" s="11"/>
      <c r="E375" s="11"/>
      <c r="F375" s="11" t="str">
        <f t="shared" ref="F375" si="135">D375&amp;" "&amp;E375&amp;"  "&amp;C375</f>
        <v xml:space="preserve">   Veuillez préciser pourquoi la personne a refusé de répondre : </v>
      </c>
      <c r="G375" s="11" t="str">
        <f t="shared" ref="G375" si="136">IF(F375="", "",F375)</f>
        <v xml:space="preserve">   Veuillez préciser pourquoi la personne a refusé de répondre : </v>
      </c>
      <c r="H375" s="74" t="str">
        <f>G375</f>
        <v xml:space="preserve">   Veuillez préciser pourquoi la personne a refusé de répondre : </v>
      </c>
      <c r="I375" s="67" t="str">
        <f t="shared" ref="I375" si="137">IF(F375="", "",F375)</f>
        <v xml:space="preserve">   Veuillez préciser pourquoi la personne a refusé de répondre : </v>
      </c>
      <c r="J375" s="11" t="str">
        <f t="shared" ref="J375" si="138">IF(F375="", "",F375)</f>
        <v xml:space="preserve">   Veuillez préciser pourquoi la personne a refusé de répondre : </v>
      </c>
      <c r="K375" s="11"/>
      <c r="L375" s="11"/>
      <c r="M375" s="11"/>
      <c r="N375" s="11"/>
      <c r="O375" s="11"/>
      <c r="P375" s="11" t="s">
        <v>274</v>
      </c>
      <c r="Q375" s="11"/>
      <c r="R375" s="11"/>
      <c r="S375" s="11" t="s">
        <v>8</v>
      </c>
      <c r="T375" s="11"/>
      <c r="U375" s="11"/>
      <c r="V375" s="11"/>
      <c r="W375" s="11"/>
    </row>
    <row r="376" spans="1:25" s="181" customFormat="1" ht="14" customHeight="1" x14ac:dyDescent="0.2">
      <c r="A376" s="86" t="s">
        <v>85</v>
      </c>
      <c r="B376" s="181" t="s">
        <v>915</v>
      </c>
      <c r="Y376" s="183"/>
    </row>
    <row r="377" spans="1:25" s="153" customFormat="1" ht="14" customHeight="1" x14ac:dyDescent="0.2">
      <c r="A377" s="85" t="s">
        <v>48</v>
      </c>
      <c r="B377" s="85" t="s">
        <v>275</v>
      </c>
      <c r="C377" s="85"/>
      <c r="D377" s="85"/>
      <c r="E377" s="85"/>
      <c r="F377" s="85"/>
      <c r="G377" s="85"/>
      <c r="H377" s="113"/>
      <c r="I377" s="101"/>
      <c r="J377" s="85"/>
      <c r="K377" s="85"/>
      <c r="L377" s="85"/>
      <c r="M377" s="85" t="s">
        <v>54</v>
      </c>
      <c r="N377" s="85"/>
      <c r="O377" s="85"/>
      <c r="P377" s="90" t="s">
        <v>1640</v>
      </c>
      <c r="Q377" s="85"/>
      <c r="R377" s="85"/>
      <c r="S377" s="85"/>
      <c r="T377" s="85"/>
      <c r="U377" s="85"/>
      <c r="V377" s="85"/>
      <c r="W377" s="85"/>
      <c r="Y377" s="161"/>
    </row>
    <row r="378" spans="1:25" ht="14" customHeight="1" x14ac:dyDescent="0.2">
      <c r="A378" s="11" t="s">
        <v>276</v>
      </c>
      <c r="B378" s="11" t="s">
        <v>277</v>
      </c>
      <c r="C378" s="11" t="s">
        <v>278</v>
      </c>
      <c r="D378" s="11" t="s">
        <v>652</v>
      </c>
      <c r="E378" s="11"/>
      <c r="F378" s="11" t="str">
        <f t="shared" ref="F378:F379" si="139">D378&amp;" "&amp;E378&amp;"  "&amp;C378</f>
        <v>R.8a   Votre avis importe-t-il dans les décisions concernant    &lt;br&gt; 
&lt;b&gt; [l’argent que vous gagnez] : &lt;/b&gt;</v>
      </c>
      <c r="G378" s="67" t="s">
        <v>1599</v>
      </c>
      <c r="H378" s="74" t="str">
        <f>G378</f>
        <v>R.8a     &lt;br&gt; &lt;br&gt; Votre avis importe-t-il dans les décisions concernant    &lt;br&gt; 
&lt;b&gt; [l’argent que vous gagnez] : &lt;/b&gt;</v>
      </c>
      <c r="I378" s="67" t="str">
        <f>IF(F378="", "",F378)&amp;""&amp;"&lt;br&gt; R.8a Arate wass todme intada as titagga fel azrouf wa tiggarawa?"</f>
        <v>R.8a   Votre avis importe-t-il dans les décisions concernant    &lt;br&gt; 
&lt;b&gt; [l’argent que vous gagnez] : &lt;/b&gt;&lt;br&gt; R.8a Arate wass todme intada as titagga fel azrouf wa tiggarawa?</v>
      </c>
      <c r="J378" s="67" t="s">
        <v>1601</v>
      </c>
      <c r="K378" s="11" t="s">
        <v>858</v>
      </c>
      <c r="L378" s="11"/>
      <c r="M378" s="11"/>
      <c r="N378" s="11"/>
      <c r="O378" s="11"/>
      <c r="P378" s="11"/>
      <c r="Q378" s="11"/>
      <c r="R378" s="11"/>
      <c r="S378" s="11" t="s">
        <v>8</v>
      </c>
      <c r="T378" s="11"/>
      <c r="U378" s="11"/>
      <c r="V378" s="11"/>
      <c r="W378" s="11"/>
      <c r="Y378" s="11"/>
    </row>
    <row r="379" spans="1:25" ht="14" customHeight="1" x14ac:dyDescent="0.2">
      <c r="A379" s="11" t="s">
        <v>276</v>
      </c>
      <c r="B379" s="11" t="s">
        <v>279</v>
      </c>
      <c r="C379" s="11" t="s">
        <v>280</v>
      </c>
      <c r="D379" s="11" t="s">
        <v>653</v>
      </c>
      <c r="E379" s="11"/>
      <c r="F379" s="11" t="str">
        <f t="shared" si="139"/>
        <v>R.8b   Votre avis importe-t-il dans les décisions concernant   &lt;br&gt;
&lt;b&gt; [Les dépenses courantes du ménage] &lt;/b&gt; :</v>
      </c>
      <c r="G379" s="67" t="s">
        <v>1600</v>
      </c>
      <c r="H379" s="74" t="str">
        <f>G379</f>
        <v>R.8c   &lt;br&gt; &lt;br&gt;   Votre avis importe-t-il dans les décisions concernant   &lt;br&gt;
&lt;b&gt; [Les dépenses courantes du ménage] &lt;/b&gt; :</v>
      </c>
      <c r="I379" s="67" t="str">
        <f>IF(F379="", "",F379)&amp;""&amp;"&lt;br&gt; R.8b Arate wass todme intada as titagga fel zounzou zounzoun ighiwan win fow?"</f>
        <v>R.8b   Votre avis importe-t-il dans les décisions concernant   &lt;br&gt;
&lt;b&gt; [Les dépenses courantes du ménage] &lt;/b&gt; :&lt;br&gt; R.8b Arate wass todme intada as titagga fel zounzou zounzoun ighiwan win fow?</v>
      </c>
      <c r="J379" s="67" t="s">
        <v>1602</v>
      </c>
      <c r="K379" s="11" t="s">
        <v>858</v>
      </c>
      <c r="L379" s="11"/>
      <c r="M379" s="11"/>
      <c r="N379" s="11"/>
      <c r="O379" s="11"/>
      <c r="P379" s="11"/>
      <c r="Q379" s="11"/>
      <c r="R379" s="11"/>
      <c r="S379" s="11" t="s">
        <v>8</v>
      </c>
      <c r="T379" s="11"/>
      <c r="U379" s="11"/>
      <c r="V379" s="11"/>
      <c r="W379" s="11"/>
      <c r="X379" s="164"/>
      <c r="Y379" s="11"/>
    </row>
    <row r="380" spans="1:25" ht="14" customHeight="1" x14ac:dyDescent="0.2">
      <c r="A380" s="11" t="s">
        <v>276</v>
      </c>
      <c r="B380" s="11" t="s">
        <v>281</v>
      </c>
      <c r="C380" s="11" t="s">
        <v>282</v>
      </c>
      <c r="D380" s="11" t="s">
        <v>654</v>
      </c>
      <c r="E380" s="11"/>
      <c r="F380" s="11" t="str">
        <f t="shared" ref="F380:F389" si="140">D380&amp;" "&amp;E380&amp;"  "&amp;C380</f>
        <v xml:space="preserve">R.8c   Votre avis importe-t-il dans les décisions concernant    &lt;br&gt;
&lt;b&gt; [les activités non-agricoles] &lt;/b&gt; : </v>
      </c>
      <c r="G380" s="11" t="str">
        <f>IF(F380="", "",F380)</f>
        <v xml:space="preserve">R.8c   Votre avis importe-t-il dans les décisions concernant    &lt;br&gt;
&lt;b&gt; [les activités non-agricoles] &lt;/b&gt; : </v>
      </c>
      <c r="H380" s="74" t="str">
        <f>G380</f>
        <v xml:space="preserve">R.8c   Votre avis importe-t-il dans les décisions concernant    &lt;br&gt;
&lt;b&gt; [les activités non-agricoles] &lt;/b&gt; : </v>
      </c>
      <c r="I380" s="67" t="str">
        <f>IF(F380="", "",F380)&amp;""&amp;"&lt;br&gt; R.8c Arate wass todme intada as titagga fel ichighilan win wir namoss agayag?"</f>
        <v>R.8c   Votre avis importe-t-il dans les décisions concernant    &lt;br&gt;
&lt;b&gt; [les activités non-agricoles] &lt;/b&gt; : &lt;br&gt; R.8c Arate wass todme intada as titagga fel ichighilan win wir namoss agayag?</v>
      </c>
      <c r="J380" s="11" t="str">
        <f>IF(F380="", "",F380)</f>
        <v xml:space="preserve">R.8c   Votre avis importe-t-il dans les décisions concernant    &lt;br&gt;
&lt;b&gt; [les activités non-agricoles] &lt;/b&gt; : </v>
      </c>
      <c r="K380" s="11" t="s">
        <v>858</v>
      </c>
      <c r="L380" s="11"/>
      <c r="M380" s="11"/>
      <c r="N380" s="11"/>
      <c r="O380" s="11"/>
      <c r="P380" s="11"/>
      <c r="Q380" s="11"/>
      <c r="R380" s="11"/>
      <c r="S380" s="11" t="s">
        <v>8</v>
      </c>
      <c r="T380" s="11"/>
      <c r="U380" s="11"/>
      <c r="V380" s="11"/>
      <c r="W380" s="11"/>
      <c r="X380" s="164"/>
      <c r="Y380" s="11"/>
    </row>
    <row r="381" spans="1:25" ht="14" customHeight="1" x14ac:dyDescent="0.2">
      <c r="A381" s="11" t="s">
        <v>3</v>
      </c>
      <c r="B381" s="11" t="s">
        <v>283</v>
      </c>
      <c r="C381" s="11" t="s">
        <v>284</v>
      </c>
      <c r="D381" s="11" t="s">
        <v>655</v>
      </c>
      <c r="E381" s="11"/>
      <c r="F381" s="11" t="str">
        <f t="shared" si="140"/>
        <v>R.9   Au cours des 12 derniers mois, est-il arrivé que votre mari ou un autre membre de votre ménage &lt;br&gt; &lt;br&gt; 
&lt;b&gt; vous empêche de travailler en dehors de la maison (par exemple aller aux champs, aller au marché) &lt;/b&gt; ?</v>
      </c>
      <c r="G381" s="67" t="s">
        <v>877</v>
      </c>
      <c r="H381" s="74" t="str">
        <f>G381</f>
        <v>R.9   Au cours des 12 derniers mois, est-il arrivé que votre mari ou un autre membre de votre ménage &lt;br&gt; &lt;br&gt; 
&lt;b&gt; vous empêche de travailler en dehors de la maison (par exemple aller aux champs, aller au marché) &lt;/b&gt; ?</v>
      </c>
      <c r="I381" s="67" t="str">
        <f>IF(F381="", "",F381)&amp;""&amp;"&lt;br&gt; R-9 Digh marawate tchilila dich-chin win izgaran de, kala ichikhakh nam meda awadin ikhiwan nawan iyan, yigdalawan atichghilam etakass nighiwan(inkin tik-kan afarag,meda oussouk?"</f>
        <v>R.9   Au cours des 12 derniers mois, est-il arrivé que votre mari ou un autre membre de votre ménage &lt;br&gt; &lt;br&gt; 
&lt;b&gt; vous empêche de travailler en dehors de la maison (par exemple aller aux champs, aller au marché) &lt;/b&gt; ?&lt;br&gt; R-9 Digh marawate tchilila dich-chin win izgaran de, kala ichikhakh nam meda awadin ikhiwan nawan iyan, yigdalawan atichghilam etakass nighiwan(inkin tik-kan afarag,meda oussouk?</v>
      </c>
      <c r="J381" s="11" t="str">
        <f>IF(F381="", "",F381)</f>
        <v>R.9   Au cours des 12 derniers mois, est-il arrivé que votre mari ou un autre membre de votre ménage &lt;br&gt; &lt;br&gt; 
&lt;b&gt; vous empêche de travailler en dehors de la maison (par exemple aller aux champs, aller au marché) &lt;/b&gt; ?</v>
      </c>
      <c r="K381" s="11"/>
      <c r="L381" s="11"/>
      <c r="M381" s="11"/>
      <c r="N381" s="11"/>
      <c r="O381" s="11"/>
      <c r="P381" s="11"/>
      <c r="Q381" s="11"/>
      <c r="R381" s="11"/>
      <c r="S381" s="11" t="s">
        <v>8</v>
      </c>
      <c r="T381" s="11"/>
      <c r="U381" s="11"/>
      <c r="V381" s="11"/>
      <c r="W381" s="11"/>
      <c r="X381" s="11"/>
      <c r="Y381" s="11"/>
    </row>
    <row r="382" spans="1:25" s="181" customFormat="1" ht="14" customHeight="1" x14ac:dyDescent="0.2">
      <c r="A382" s="86" t="s">
        <v>85</v>
      </c>
      <c r="B382" s="86" t="s">
        <v>275</v>
      </c>
      <c r="C382" s="86"/>
      <c r="D382" s="86"/>
      <c r="E382" s="86"/>
      <c r="F382" s="86"/>
      <c r="G382" s="86"/>
      <c r="H382" s="101"/>
      <c r="I382" s="101"/>
      <c r="J382" s="86"/>
      <c r="K382" s="86"/>
      <c r="L382" s="86"/>
      <c r="M382" s="86"/>
      <c r="N382" s="86"/>
      <c r="O382" s="86"/>
      <c r="P382" s="86"/>
      <c r="Q382" s="86"/>
      <c r="R382" s="86"/>
      <c r="S382" s="86"/>
      <c r="T382" s="86"/>
      <c r="U382" s="86"/>
      <c r="V382" s="86"/>
      <c r="W382" s="86"/>
      <c r="X382" s="86"/>
      <c r="Y382" s="86"/>
    </row>
    <row r="383" spans="1:25" s="181" customFormat="1" ht="14" customHeight="1" x14ac:dyDescent="0.2">
      <c r="A383" s="86" t="s">
        <v>48</v>
      </c>
      <c r="B383" s="86" t="s">
        <v>912</v>
      </c>
      <c r="C383" s="86"/>
      <c r="D383" s="86"/>
      <c r="E383" s="86"/>
      <c r="F383" s="86"/>
      <c r="G383" s="86"/>
      <c r="H383" s="101"/>
      <c r="I383" s="101"/>
      <c r="J383" s="86"/>
      <c r="K383" s="86"/>
      <c r="L383" s="86"/>
      <c r="M383" s="86" t="s">
        <v>54</v>
      </c>
      <c r="N383" s="86"/>
      <c r="O383" s="86"/>
      <c r="P383" s="86"/>
      <c r="Q383" s="86"/>
      <c r="R383" s="86"/>
      <c r="S383" s="86"/>
      <c r="T383" s="86"/>
      <c r="U383" s="86"/>
      <c r="V383" s="86"/>
      <c r="W383" s="86"/>
      <c r="X383" s="86"/>
      <c r="Y383" s="86"/>
    </row>
    <row r="384" spans="1:25" ht="14" customHeight="1" x14ac:dyDescent="0.2">
      <c r="A384" s="11" t="s">
        <v>1150</v>
      </c>
      <c r="B384" s="92" t="s">
        <v>302</v>
      </c>
      <c r="C384" s="92" t="s">
        <v>1141</v>
      </c>
      <c r="D384" s="11" t="s">
        <v>656</v>
      </c>
      <c r="F384" s="11" t="str">
        <f t="shared" si="140"/>
        <v xml:space="preserve">R.10   Si un ménage a un meilleur rendement des récoltes que les autres habitants de son village, devrait-il garder pour son avenir ou le partager avec d'autres ménages plus pauvres de son village ? </v>
      </c>
      <c r="G384" s="155" t="str">
        <f>F384&amp;""&amp;"&lt;br&gt;&lt;br&gt; R.10 Nidiyagnoga da korara windi fo douda koira windaykoul gnoiri ahimanda ama gnoiro garafay koira windaye kanssinda hinassé ?"</f>
        <v>R.10   Si un ménage a un meilleur rendement des récoltes que les autres habitants de son village, devrait-il garder pour son avenir ou le partager avec d'autres ménages plus pauvres de son village ? &lt;br&gt;&lt;br&gt; R.10 Nidiyagnoga da korara windi fo douda koira windaykoul gnoiri ahimanda ama gnoiro garafay koira windaye kanssinda hinassé ?</v>
      </c>
      <c r="H384" s="155" t="str">
        <f>F384&amp;""&amp;"&lt;br&gt; R.10 Idan wani gida ya samu amfanin gona hiye sauran mutanen garin su, a ganin ku, kamata yayi ya rike don tanadin gobe ko ya raba shi da sauran gidajen marasa karhi na garin su?"</f>
        <v>R.10   Si un ménage a un meilleur rendement des récoltes que les autres habitants de son village, devrait-il garder pour son avenir ou le partager avec d'autres ménages plus pauvres de son village ? &lt;br&gt; R.10 Idan wani gida ya samu amfanin gona hiye sauran mutanen garin su, a ganin ku, kamata yayi ya rike don tanadin gobe ko ya raba shi da sauran gidajen marasa karhi na garin su?</v>
      </c>
      <c r="I384" s="67" t="str">
        <f>IF(F384="", "",F384)&amp;""&amp;"&lt;br&gt; R-10 Oummoss ighiwan iyan igaraw toufan afarag tofate tchin aytedan nakale,iminka atchissounsou fel toufate meda atchizin  digh ighiwanan ouloukhan akale nette?"</f>
        <v>R.10   Si un ménage a un meilleur rendement des récoltes que les autres habitants de son village, devrait-il garder pour son avenir ou le partager avec d'autres ménages plus pauvres de son village ? &lt;br&gt; R-10 Oummoss ighiwan iyan igaraw toufan afarag tofate tchin aytedan nakale,iminka atchissounsou fel toufate meda atchizin  digh ighiwanan ouloukhan akale nette?</v>
      </c>
      <c r="J384" s="11" t="str">
        <f>IF(F384="", "",F384)</f>
        <v xml:space="preserve">R.10   Si un ménage a un meilleur rendement des récoltes que les autres habitants de son village, devrait-il garder pour son avenir ou le partager avec d'autres ménages plus pauvres de son village ? </v>
      </c>
      <c r="S384" s="155" t="s">
        <v>8</v>
      </c>
      <c r="X384" s="11"/>
      <c r="Y384" s="11"/>
    </row>
    <row r="385" spans="1:25" s="153" customFormat="1" ht="14" customHeight="1" x14ac:dyDescent="0.2">
      <c r="A385" s="85" t="s">
        <v>85</v>
      </c>
      <c r="B385" s="86" t="s">
        <v>912</v>
      </c>
      <c r="C385" s="167"/>
      <c r="D385" s="85"/>
      <c r="F385" s="85"/>
      <c r="I385" s="181"/>
      <c r="J385" s="85"/>
      <c r="X385" s="85"/>
      <c r="Y385" s="85"/>
    </row>
    <row r="386" spans="1:25" s="153" customFormat="1" ht="14" customHeight="1" x14ac:dyDescent="0.2">
      <c r="A386" s="85" t="s">
        <v>48</v>
      </c>
      <c r="B386" s="86" t="s">
        <v>913</v>
      </c>
      <c r="C386" s="167"/>
      <c r="D386" s="85"/>
      <c r="F386" s="85"/>
      <c r="I386" s="181"/>
      <c r="J386" s="85"/>
      <c r="M386" s="153" t="s">
        <v>914</v>
      </c>
      <c r="X386" s="85"/>
      <c r="Y386" s="85"/>
    </row>
    <row r="387" spans="1:25" ht="14" customHeight="1" x14ac:dyDescent="0.2">
      <c r="A387" s="11" t="s">
        <v>44</v>
      </c>
      <c r="B387" s="92" t="s">
        <v>1140</v>
      </c>
      <c r="C387" s="92" t="s">
        <v>1142</v>
      </c>
      <c r="D387" s="11" t="s">
        <v>658</v>
      </c>
      <c r="F387" s="11" t="str">
        <f t="shared" ref="F387" si="141">D387&amp;" "&amp;E387&amp;"  "&amp;C387</f>
        <v>R.10a   Quel pourcentage (combien sur 100) de ses rendements pensez-vous que ce ménage devrait-il donné aux autres ménages plus pauvres ?</v>
      </c>
      <c r="G387" s="155" t="str">
        <f>F387&amp;""&amp;"&lt;br&gt; R.10a Kanandi zongobon kanandi margueno ahim ga fey da koira windaye kanssinda hinassé ?"</f>
        <v>R.10a   Quel pourcentage (combien sur 100) de ses rendements pensez-vous que ce ménage devrait-il donné aux autres ménages plus pauvres ?&lt;br&gt; R.10a Kanandi zongobon kanandi margueno ahim ga fey da koira windaye kanssinda hinassé ?</v>
      </c>
      <c r="H387" s="155" t="str">
        <f>F387&amp;""&amp;"&lt;br&gt; R.10a Kashi nawa cikin ɗari na amfanin, wannan gidan yakamata ya bada ga wasu gidaje mafi talauci?"</f>
        <v>R.10a   Quel pourcentage (combien sur 100) de ses rendements pensez-vous que ce ménage devrait-il donné aux autres ménages plus pauvres ?&lt;br&gt; R.10a Kashi nawa cikin ɗari na amfanin, wannan gidan yakamata ya bada ga wasu gidaje mafi talauci?</v>
      </c>
      <c r="I387" s="67" t="str">
        <f>IF(F387="", "",F387)&amp;""&amp;"&lt;br&gt; R-10a Manekette kachitan digh temede win tounfa tay astodme ighiwanwaye agiffou ighiwanan win ouloukhan?"</f>
        <v>R.10a   Quel pourcentage (combien sur 100) de ses rendements pensez-vous que ce ménage devrait-il donné aux autres ménages plus pauvres ?&lt;br&gt; R-10a Manekette kachitan digh temede win tounfa tay astodme ighiwanwaye agiffou ighiwanan win ouloukhan?</v>
      </c>
      <c r="J387" s="11"/>
      <c r="N387" s="155" t="s">
        <v>867</v>
      </c>
      <c r="P387" s="155" t="s">
        <v>1151</v>
      </c>
      <c r="X387" s="11"/>
      <c r="Y387" s="11"/>
    </row>
    <row r="388" spans="1:25" ht="14" customHeight="1" x14ac:dyDescent="0.2">
      <c r="A388" s="11" t="s">
        <v>311</v>
      </c>
      <c r="B388" s="92" t="s">
        <v>303</v>
      </c>
      <c r="C388" s="173" t="s">
        <v>1612</v>
      </c>
      <c r="D388" s="11" t="s">
        <v>657</v>
      </c>
      <c r="F388" s="11" t="str">
        <f t="shared" si="140"/>
        <v>R.11   Préférez-vous que:
&lt;br&gt; 1= le village avance ensemble ou &lt;br&gt; 2= qu'on laisse les ménages se développer comme ils veulent.</v>
      </c>
      <c r="G388" s="155" t="str">
        <f>F388&amp;""&amp;" &lt;br&gt; R.11 Nidiyagnoga da korara windi fo douda koira windaykoul gnoiri ahimanda ama gnoiro garafay koira windaye kanssinda hinassé ? &lt;br&gt;
1 = zada karbandé &lt;br&gt;
2 = borkoulnan ama zada wani"</f>
        <v>R.11   Préférez-vous que:
&lt;br&gt; 1= le village avance ensemble ou &lt;br&gt; 2= qu'on laisse les ménages se développer comme ils veulent. &lt;br&gt; R.11 Nidiyagnoga da korara windi fo douda koira windaykoul gnoiri ahimanda ama gnoiro garafay koira windaye kanssinda hinassé ? &lt;br&gt;
1 = zada karbandé &lt;br&gt;
2 = borkoulnan ama zada wani</v>
      </c>
      <c r="H388" s="177" t="s">
        <v>1622</v>
      </c>
      <c r="I388" s="67" t="str">
        <f>IF(F388="", "",F388)&amp;""&amp;"&lt;br&gt; R-11 Tarame agikhil san: Akale nawan atchitchi koule nette meda akid ighiwan ajougou tchitchiyan nette inkin yara? "</f>
        <v xml:space="preserve">R.11   Préférez-vous que:
&lt;br&gt; 1= le village avance ensemble ou &lt;br&gt; 2= qu'on laisse les ménages se développer comme ils veulent.&lt;br&gt; R-11 Tarame agikhil san: Akale nawan atchitchi koule nette meda akid ighiwan ajougou tchitchiyan nette inkin yara? </v>
      </c>
      <c r="J388" s="11" t="str">
        <f>IF(F388="", "",F388)</f>
        <v>R.11   Préférez-vous que:
&lt;br&gt; 1= le village avance ensemble ou &lt;br&gt; 2= qu'on laisse les ménages se développer comme ils veulent.</v>
      </c>
      <c r="X388" s="11"/>
      <c r="Y388" s="11"/>
    </row>
    <row r="389" spans="1:25" ht="14" customHeight="1" x14ac:dyDescent="0.2">
      <c r="A389" s="11" t="s">
        <v>3</v>
      </c>
      <c r="B389" s="11" t="s">
        <v>304</v>
      </c>
      <c r="C389" s="182" t="s">
        <v>305</v>
      </c>
      <c r="D389" s="11" t="s">
        <v>659</v>
      </c>
      <c r="E389" s="11"/>
      <c r="F389" s="11" t="str">
        <f t="shared" si="140"/>
        <v>R.12   S’il y a un délit dans votre village, comme un vol ou une aggression, pouvez-vous compter sur la police ou d'autres forces de l’ordre pour intervenir ?</v>
      </c>
      <c r="G389" s="11" t="str">
        <f>IF(F389="", "",F389)</f>
        <v>R.12   S’il y a un délit dans votre village, comme un vol ou une aggression, pouvez-vous compter sur la police ou d'autres forces de l’ordre pour intervenir ?</v>
      </c>
      <c r="H389" s="74" t="str">
        <f>F389</f>
        <v>R.12   S’il y a un délit dans votre village, comme un vol ou une aggression, pouvez-vous compter sur la police ou d'autres forces de l’ordre pour intervenir ?</v>
      </c>
      <c r="I389" s="67" t="str">
        <f>IF(F389="", "",F389)&amp;""&amp;"R-12 Oumoss yille michkila yate digh akale nawan,inkin tchik-ra meda tikma, tifragam atichigidam oulkhoukoum meda wiyade oulkhoumate adiggizan?"</f>
        <v>R.12   S’il y a un délit dans votre village, comme un vol ou une aggression, pouvez-vous compter sur la police ou d'autres forces de l’ordre pour intervenir ?R-12 Oumoss yille michkila yate digh akale nawan,inkin tchik-ra meda tikma, tifragam atichigidam oulkhoukoum meda wiyade oulkhoumate adiggizan?</v>
      </c>
      <c r="J389" s="11" t="str">
        <f>IF(F389="", "",F389)</f>
        <v>R.12   S’il y a un délit dans votre village, comme un vol ou une aggression, pouvez-vous compter sur la police ou d'autres forces de l’ordre pour intervenir ?</v>
      </c>
      <c r="K389" s="11"/>
      <c r="L389" s="11"/>
      <c r="M389" s="11"/>
      <c r="N389" s="11"/>
      <c r="O389" s="11"/>
      <c r="P389" s="90" t="s">
        <v>1640</v>
      </c>
      <c r="Q389" s="11"/>
      <c r="R389" s="11"/>
      <c r="S389" s="11" t="s">
        <v>306</v>
      </c>
      <c r="T389" s="11"/>
      <c r="U389" s="11"/>
      <c r="V389" s="11"/>
      <c r="W389" s="11"/>
      <c r="X389" s="11"/>
      <c r="Y389" s="11"/>
    </row>
    <row r="390" spans="1:25" s="153" customFormat="1" ht="14" customHeight="1" x14ac:dyDescent="0.2">
      <c r="A390" s="85" t="s">
        <v>85</v>
      </c>
      <c r="B390" s="85" t="s">
        <v>913</v>
      </c>
      <c r="C390" s="184"/>
      <c r="D390" s="85"/>
      <c r="E390" s="85"/>
      <c r="F390" s="85"/>
      <c r="G390" s="85"/>
      <c r="H390" s="113"/>
      <c r="I390" s="101"/>
      <c r="J390" s="85"/>
      <c r="K390" s="85"/>
      <c r="L390" s="85"/>
      <c r="M390" s="85"/>
      <c r="N390" s="85"/>
      <c r="O390" s="85"/>
      <c r="P390" s="85"/>
      <c r="Q390" s="85"/>
      <c r="R390" s="85"/>
      <c r="S390" s="85"/>
      <c r="T390" s="85"/>
      <c r="U390" s="85"/>
      <c r="V390" s="85"/>
      <c r="W390" s="85"/>
      <c r="X390" s="85"/>
      <c r="Y390" s="85"/>
    </row>
    <row r="391" spans="1:25" ht="14" customHeight="1" x14ac:dyDescent="0.2">
      <c r="A391" s="11" t="s">
        <v>307</v>
      </c>
      <c r="B391" s="68" t="s">
        <v>1236</v>
      </c>
      <c r="C391" s="11" t="s">
        <v>309</v>
      </c>
      <c r="D391" s="11" t="s">
        <v>1235</v>
      </c>
      <c r="E391" s="11"/>
      <c r="F391" s="11" t="str">
        <f>D391&amp;" "&amp;E391&amp;"  "&amp;C391</f>
        <v xml:space="preserve">R.13   Qui était présent pendant la section en plus de la répondante? 
Si la répondante était seule, cochez la première option. </v>
      </c>
      <c r="G391" s="11" t="str">
        <f>IF(F391="", "",F391)</f>
        <v xml:space="preserve">R.13   Qui était présent pendant la section en plus de la répondante? 
Si la répondante était seule, cochez la première option. </v>
      </c>
      <c r="H391" s="74" t="str">
        <f>F391</f>
        <v xml:space="preserve">R.13   Qui était présent pendant la section en plus de la répondante? 
Si la répondante était seule, cochez la première option. </v>
      </c>
      <c r="I391" s="67" t="str">
        <f t="shared" ref="I391:I410" si="142">IF(F391="", "",F391)</f>
        <v xml:space="preserve">R.13   Qui était présent pendant la section en plus de la répondante? 
Si la répondante était seule, cochez la première option. </v>
      </c>
      <c r="J391" s="11" t="str">
        <f>IF(F391="", "",F391)</f>
        <v xml:space="preserve">R.13   Qui était présent pendant la section en plus de la répondante? 
Si la répondante était seule, cochez la première option. </v>
      </c>
      <c r="K391" s="11" t="s">
        <v>859</v>
      </c>
      <c r="L391" s="11"/>
      <c r="M391" s="11"/>
      <c r="N391" s="11" t="s">
        <v>310</v>
      </c>
      <c r="O391" s="11"/>
      <c r="P391" s="90" t="s">
        <v>1640</v>
      </c>
      <c r="Q391" s="11"/>
      <c r="R391" s="11"/>
      <c r="S391" s="11" t="s">
        <v>8</v>
      </c>
      <c r="T391" s="11"/>
      <c r="U391" s="11"/>
      <c r="V391" s="11"/>
      <c r="W391" s="11"/>
      <c r="X391" s="11"/>
      <c r="Y391" s="11"/>
    </row>
    <row r="392" spans="1:25" s="160" customFormat="1" ht="14" customHeight="1" x14ac:dyDescent="0.2">
      <c r="A392" s="125" t="s">
        <v>85</v>
      </c>
      <c r="B392" s="119" t="s">
        <v>921</v>
      </c>
      <c r="C392" s="119"/>
      <c r="D392" s="119"/>
      <c r="E392" s="162"/>
      <c r="F392" s="119"/>
      <c r="G392" s="119"/>
      <c r="H392" s="126"/>
      <c r="I392" s="121"/>
      <c r="J392" s="119"/>
      <c r="K392" s="162"/>
      <c r="L392" s="162"/>
      <c r="M392" s="119"/>
      <c r="N392" s="162"/>
      <c r="O392" s="162"/>
      <c r="P392" s="162"/>
      <c r="Q392" s="162"/>
      <c r="R392" s="162"/>
      <c r="S392" s="162"/>
      <c r="T392" s="162"/>
      <c r="U392" s="162"/>
      <c r="V392" s="162"/>
      <c r="W392" s="162"/>
      <c r="X392" s="119"/>
      <c r="Y392" s="119"/>
    </row>
    <row r="393" spans="1:25" s="185" customFormat="1" ht="14" customHeight="1" x14ac:dyDescent="0.2">
      <c r="A393" s="127" t="s">
        <v>48</v>
      </c>
      <c r="B393" s="127" t="s">
        <v>1128</v>
      </c>
      <c r="C393" s="127"/>
      <c r="D393" s="127"/>
      <c r="E393" s="127"/>
      <c r="F393" s="128" t="s">
        <v>1510</v>
      </c>
      <c r="G393" s="128" t="s">
        <v>1511</v>
      </c>
      <c r="H393" s="129" t="str">
        <f>F393</f>
        <v xml:space="preserve">SECTION 6: Mesures productifs </v>
      </c>
      <c r="I393" s="67" t="str">
        <f t="shared" si="142"/>
        <v xml:space="preserve">SECTION 6: Mesures productifs </v>
      </c>
      <c r="J393" s="128" t="s">
        <v>1512</v>
      </c>
      <c r="K393" s="127"/>
      <c r="L393" s="127"/>
      <c r="M393" s="127"/>
      <c r="N393" s="127"/>
      <c r="O393" s="127"/>
      <c r="P393" s="127"/>
      <c r="Q393" s="127"/>
      <c r="R393" s="127"/>
      <c r="S393" s="127"/>
      <c r="T393" s="127"/>
      <c r="U393" s="127"/>
      <c r="V393" s="127"/>
      <c r="W393" s="127"/>
      <c r="X393" s="127"/>
      <c r="Y393" s="127"/>
    </row>
    <row r="394" spans="1:25" ht="14" customHeight="1" x14ac:dyDescent="0.2">
      <c r="A394" s="11" t="s">
        <v>50</v>
      </c>
      <c r="B394" s="11" t="s">
        <v>313</v>
      </c>
      <c r="C394" s="11"/>
      <c r="D394" s="11"/>
      <c r="E394" s="11"/>
      <c r="F394" s="11"/>
      <c r="G394" s="11" t="str">
        <f>IF(F394="", "",F394)</f>
        <v/>
      </c>
      <c r="H394" s="74"/>
      <c r="I394" s="67" t="str">
        <f t="shared" si="142"/>
        <v/>
      </c>
      <c r="J394" s="11" t="str">
        <f t="shared" ref="J394:J399" si="143">IF(F394="", "",F394)</f>
        <v/>
      </c>
      <c r="K394" s="11"/>
      <c r="L394" s="11"/>
      <c r="M394" s="11"/>
      <c r="N394" s="11"/>
      <c r="O394" s="11"/>
      <c r="P394" s="11"/>
      <c r="Q394" s="11"/>
      <c r="R394" s="11"/>
      <c r="S394" s="11"/>
      <c r="T394" s="11"/>
      <c r="U394" s="11"/>
      <c r="V394" s="11" t="s">
        <v>52</v>
      </c>
      <c r="W394" s="11"/>
      <c r="X394" s="11"/>
      <c r="Y394" s="11"/>
    </row>
    <row r="395" spans="1:25" ht="14" customHeight="1" x14ac:dyDescent="0.2">
      <c r="A395" s="11" t="s">
        <v>314</v>
      </c>
      <c r="B395" s="11" t="s">
        <v>315</v>
      </c>
      <c r="C395" s="173" t="s">
        <v>1623</v>
      </c>
      <c r="D395" s="11"/>
      <c r="E395" s="11"/>
      <c r="F395" s="11" t="str">
        <f>D395&amp;" "&amp;E395&amp;"  "&amp;C395</f>
        <v xml:space="preserve">   Nous allons maintenant parler de mesures d'accompagnement productives du (Projet zambar hinka / Projet jikka gomma). Les mesures d'accompagnement productives comprenaient le groupe AVEC, les formations et d'autres mesures. 
Pour vous rappeler, nous sommes &lt;i&gt; indépendants du (Projet zambar hinka / Projet jikka gomma) &lt;/i&gt;. Donc, vous pouvez parler honnêtement de vos expériences.</v>
      </c>
      <c r="G395" s="11" t="str">
        <f>IF(F395="", "",F395)</f>
        <v xml:space="preserve">   Nous allons maintenant parler de mesures d'accompagnement productives du (Projet zambar hinka / Projet jikka gomma). Les mesures d'accompagnement productives comprenaient le groupe AVEC, les formations et d'autres mesures. 
Pour vous rappeler, nous sommes &lt;i&gt; indépendants du (Projet zambar hinka / Projet jikka gomma) &lt;/i&gt;. Donc, vous pouvez parler honnêtement de vos expériences.</v>
      </c>
      <c r="H395" s="74" t="s">
        <v>1614</v>
      </c>
      <c r="I395" s="67" t="str">
        <f>IF(F395="", "",F395)&amp;""&amp;"&lt;br&gt; Emarda adawin nichewala fel idibara wan tchitchiyate. Idibaratan win omossan  assagawar wan AVEC, wan tegharé meda wiyade. Pour vous rappeler, nous sommes indépendants du programme. Vous pouvez parler honnêtement de vos expériences."</f>
        <v xml:space="preserve">   Nous allons maintenant parler de mesures d'accompagnement productives du (Projet zambar hinka / Projet jikka gomma). Les mesures d'accompagnement productives comprenaient le groupe AVEC, les formations et d'autres mesures. 
Pour vous rappeler, nous sommes &lt;i&gt; indépendants du (Projet zambar hinka / Projet jikka gomma) &lt;/i&gt;. Donc, vous pouvez parler honnêtement de vos expériences.&lt;br&gt; Emarda adawin nichewala fel idibara wan tchitchiyate. Idibaratan win omossan  assagawar wan AVEC, wan tegharé meda wiyade. Pour vous rappeler, nous sommes indépendants du programme. Vous pouvez parler honnêtement de vos expériences.</v>
      </c>
      <c r="J395" s="11" t="str">
        <f>IF(F395="", "",F395)</f>
        <v xml:space="preserve">   Nous allons maintenant parler de mesures d'accompagnement productives du (Projet zambar hinka / Projet jikka gomma). Les mesures d'accompagnement productives comprenaient le groupe AVEC, les formations et d'autres mesures. 
Pour vous rappeler, nous sommes &lt;i&gt; indépendants du (Projet zambar hinka / Projet jikka gomma) &lt;/i&gt;. Donc, vous pouvez parler honnêtement de vos expériences.</v>
      </c>
      <c r="K395" s="11"/>
      <c r="L395" s="11"/>
      <c r="M395" s="11"/>
      <c r="N395" s="11"/>
      <c r="O395" s="11"/>
      <c r="P395" s="11"/>
      <c r="Q395" s="11"/>
      <c r="R395" s="11"/>
      <c r="S395" s="11" t="s">
        <v>43</v>
      </c>
      <c r="T395" s="11"/>
      <c r="U395" s="11"/>
      <c r="V395" s="11"/>
      <c r="W395" s="11"/>
      <c r="X395" s="11"/>
      <c r="Y395" s="11"/>
    </row>
    <row r="396" spans="1:25" ht="14" customHeight="1" x14ac:dyDescent="0.2">
      <c r="A396" s="11" t="s">
        <v>316</v>
      </c>
      <c r="B396" s="11" t="s">
        <v>317</v>
      </c>
      <c r="C396" s="92" t="s">
        <v>1562</v>
      </c>
      <c r="D396" s="11" t="s">
        <v>318</v>
      </c>
      <c r="E396" s="11"/>
      <c r="F396" s="11" t="str">
        <f>D396&amp;" "&amp;E396&amp;"  "&amp;C396</f>
        <v>T.01   Pensez-vous que votre situation est meilleure ou pire après &lt;b&gt; les mesures d’accompagnement productifs &lt;/b&gt; ?</v>
      </c>
      <c r="G396" s="11" t="str">
        <f>IF(F396="", "",F396)</f>
        <v>T.01   Pensez-vous que votre situation est meilleure ou pire après &lt;b&gt; les mesures d’accompagnement productifs &lt;/b&gt; ?</v>
      </c>
      <c r="H396" s="74" t="str">
        <f>G396</f>
        <v>T.01   Pensez-vous que votre situation est meilleure ou pire après &lt;b&gt; les mesures d’accompagnement productifs &lt;/b&gt; ?</v>
      </c>
      <c r="I396" s="67" t="str">
        <f>IF(F396="", "",F396)&amp;""&amp;"&lt;br&gt; T-01 Taudme san tagharan nam atiknou meda atikhchida difire tegharé tan iddubaratin?"</f>
        <v>T.01   Pensez-vous que votre situation est meilleure ou pire après &lt;b&gt; les mesures d’accompagnement productifs &lt;/b&gt; ?&lt;br&gt; T-01 Taudme san tagharan nam atiknou meda atikhchida difire tegharé tan iddubaratin?</v>
      </c>
      <c r="J396" s="11" t="str">
        <f t="shared" si="143"/>
        <v>T.01   Pensez-vous que votre situation est meilleure ou pire après &lt;b&gt; les mesures d’accompagnement productifs &lt;/b&gt; ?</v>
      </c>
      <c r="K396" s="11" t="s">
        <v>1539</v>
      </c>
      <c r="L396" s="11"/>
      <c r="M396" s="11"/>
      <c r="N396" s="11"/>
      <c r="O396" s="11"/>
      <c r="P396" s="90" t="s">
        <v>1640</v>
      </c>
      <c r="Q396" s="11"/>
      <c r="R396" s="11"/>
      <c r="S396" s="11" t="s">
        <v>8</v>
      </c>
      <c r="T396" s="11"/>
      <c r="U396" s="11"/>
      <c r="V396" s="11"/>
      <c r="W396" s="11"/>
      <c r="X396" s="11"/>
      <c r="Y396" s="11"/>
    </row>
    <row r="397" spans="1:25" s="187" customFormat="1" ht="14" customHeight="1" x14ac:dyDescent="0.2">
      <c r="A397" s="75" t="s">
        <v>3</v>
      </c>
      <c r="B397" s="75" t="s">
        <v>319</v>
      </c>
      <c r="C397" s="186" t="s">
        <v>320</v>
      </c>
      <c r="D397" s="75" t="s">
        <v>660</v>
      </c>
      <c r="E397" s="75"/>
      <c r="F397" s="75" t="str">
        <f t="shared" ref="F397:F404" si="144">D397&amp;" "&amp;E397&amp;"  "&amp;C397</f>
        <v>T.02   Avez-vous participé aux activités du groupe &lt;b&gt; AVEC &lt;/b&gt;  ?</v>
      </c>
      <c r="G397" s="75" t="str">
        <f>IF(F397="", "",F397)&amp;""&amp;"&lt;br&gt; (AVEC : association villageoise d’épargne et crédit = Zouba/zouba satey kan ga garaou dan)"</f>
        <v>T.02   Avez-vous participé aux activités du groupe &lt;b&gt; AVEC &lt;/b&gt;  ?&lt;br&gt; (AVEC : association villageoise d’épargne et crédit = Zouba/zouba satey kan ga garaou dan)</v>
      </c>
      <c r="H397" s="75" t="str">
        <f>F397&amp;""&amp;"&lt;br&gt; (AVEC : association villageoise d’épargne et crédit = Coundia assussu da bachi)"</f>
        <v>T.02   Avez-vous participé aux activités du groupe &lt;b&gt; AVEC &lt;/b&gt;  ?&lt;br&gt; (AVEC : association villageoise d’épargne et crédit = Coundia assussu da bachi)</v>
      </c>
      <c r="I397" s="67" t="str">
        <f>F397&amp;""&amp;"&lt;br&gt; (AVEC : association villageoise d’épargne et crédit = Coundia assussu da bachi)"</f>
        <v>T.02   Avez-vous participé aux activités du groupe &lt;b&gt; AVEC &lt;/b&gt;  ?&lt;br&gt; (AVEC : association villageoise d’épargne et crédit = Coundia assussu da bachi)</v>
      </c>
      <c r="J397" s="75" t="str">
        <f t="shared" si="143"/>
        <v>T.02   Avez-vous participé aux activités du groupe &lt;b&gt; AVEC &lt;/b&gt;  ?</v>
      </c>
      <c r="K397" s="75" t="s">
        <v>322</v>
      </c>
      <c r="L397" s="75"/>
      <c r="M397" s="75"/>
      <c r="N397" s="75"/>
      <c r="O397" s="75"/>
      <c r="P397" s="90" t="s">
        <v>1640</v>
      </c>
      <c r="Q397" s="75"/>
      <c r="R397" s="75"/>
      <c r="S397" s="75" t="s">
        <v>8</v>
      </c>
      <c r="T397" s="75"/>
      <c r="U397" s="75"/>
      <c r="V397" s="75"/>
      <c r="W397" s="75"/>
      <c r="X397" s="75"/>
      <c r="Y397" s="75"/>
    </row>
    <row r="398" spans="1:25" ht="14" customHeight="1" x14ac:dyDescent="0.2">
      <c r="A398" s="11" t="s">
        <v>3</v>
      </c>
      <c r="B398" s="11" t="s">
        <v>323</v>
      </c>
      <c r="C398" s="91" t="s">
        <v>324</v>
      </c>
      <c r="D398" s="11" t="s">
        <v>665</v>
      </c>
      <c r="E398" s="11"/>
      <c r="F398" s="11" t="str">
        <f t="shared" si="144"/>
        <v>T.02a   Avez-vous déjà été absente à l'une des rencontres du groupe &lt;b&gt; AVEC &lt;/b&gt; ?</v>
      </c>
      <c r="G398" s="11" t="str">
        <f t="shared" ref="G398:G404" si="145">IF(F398="", "",F398)</f>
        <v>T.02a   Avez-vous déjà été absente à l'une des rencontres du groupe &lt;b&gt; AVEC &lt;/b&gt; ?</v>
      </c>
      <c r="H398" s="74" t="str">
        <f t="shared" ref="H398:H401" si="146">G398</f>
        <v>T.02a   Avez-vous déjà été absente à l'une des rencontres du groupe &lt;b&gt; AVEC &lt;/b&gt; ?</v>
      </c>
      <c r="I398" s="67" t="str">
        <f t="shared" si="142"/>
        <v>T.02a   Avez-vous déjà été absente à l'une des rencontres du groupe &lt;b&gt; AVEC &lt;/b&gt; ?</v>
      </c>
      <c r="J398" s="11" t="str">
        <f t="shared" si="143"/>
        <v>T.02a   Avez-vous déjà été absente à l'une des rencontres du groupe &lt;b&gt; AVEC &lt;/b&gt; ?</v>
      </c>
      <c r="K398" s="11"/>
      <c r="L398" s="11"/>
      <c r="M398" s="11"/>
      <c r="N398" s="11"/>
      <c r="O398" s="11"/>
      <c r="P398" s="11" t="s">
        <v>326</v>
      </c>
      <c r="Q398" s="11"/>
      <c r="R398" s="11"/>
      <c r="S398" s="11" t="s">
        <v>8</v>
      </c>
      <c r="T398" s="11"/>
      <c r="U398" s="11"/>
      <c r="V398" s="11"/>
      <c r="W398" s="11"/>
      <c r="X398" s="11"/>
      <c r="Y398" s="11"/>
    </row>
    <row r="399" spans="1:25" ht="14" customHeight="1" x14ac:dyDescent="0.2">
      <c r="A399" s="11" t="s">
        <v>44</v>
      </c>
      <c r="B399" s="11" t="s">
        <v>327</v>
      </c>
      <c r="C399" s="91" t="s">
        <v>328</v>
      </c>
      <c r="D399" s="11" t="s">
        <v>666</v>
      </c>
      <c r="E399" s="11"/>
      <c r="F399" s="11" t="str">
        <f t="shared" si="144"/>
        <v>T.02b   Combien de fois avez-vous été absente au cours des 10 dernières rencontres ?</v>
      </c>
      <c r="G399" s="11" t="str">
        <f t="shared" si="145"/>
        <v>T.02b   Combien de fois avez-vous été absente au cours des 10 dernières rencontres ?</v>
      </c>
      <c r="H399" s="74" t="str">
        <f t="shared" si="146"/>
        <v>T.02b   Combien de fois avez-vous été absente au cours des 10 dernières rencontres ?</v>
      </c>
      <c r="I399" s="67" t="str">
        <f t="shared" si="142"/>
        <v>T.02b   Combien de fois avez-vous été absente au cours des 10 dernières rencontres ?</v>
      </c>
      <c r="J399" s="11" t="str">
        <f t="shared" si="143"/>
        <v>T.02b   Combien de fois avez-vous été absente au cours des 10 dernières rencontres ?</v>
      </c>
      <c r="K399" s="11"/>
      <c r="L399" s="11"/>
      <c r="M399" s="11"/>
      <c r="N399" s="11" t="s">
        <v>330</v>
      </c>
      <c r="O399" s="11"/>
      <c r="P399" s="11" t="s">
        <v>331</v>
      </c>
      <c r="Q399" s="11"/>
      <c r="R399" s="11"/>
      <c r="S399" s="11" t="s">
        <v>8</v>
      </c>
      <c r="T399" s="11"/>
      <c r="U399" s="11"/>
      <c r="V399" s="11"/>
      <c r="W399" s="11"/>
      <c r="X399" s="11"/>
      <c r="Y399" s="11"/>
    </row>
    <row r="400" spans="1:25" ht="14" customHeight="1" x14ac:dyDescent="0.2">
      <c r="A400" s="11" t="s">
        <v>3</v>
      </c>
      <c r="B400" s="11" t="s">
        <v>333</v>
      </c>
      <c r="C400" s="92" t="s">
        <v>334</v>
      </c>
      <c r="D400" s="11" t="s">
        <v>661</v>
      </c>
      <c r="E400" s="11"/>
      <c r="F400" s="11" t="str">
        <f t="shared" si="144"/>
        <v>T.03   Vous, ou quelqu’un d’autre dans le ménage a-t-il  vu une &lt;b&gt; vidéo &lt;/b&gt; (FILM) en rapport avec le programme ?</v>
      </c>
      <c r="G400" s="11" t="str">
        <f>IF(F400="", "",F400)&amp;""&amp;"&lt;br&gt; (FILM = sandey bonfera filmo)"</f>
        <v>T.03   Vous, ou quelqu’un d’autre dans le ménage a-t-il  vu une &lt;b&gt; vidéo &lt;/b&gt; (FILM) en rapport avec le programme ?&lt;br&gt; (FILM = sandey bonfera filmo)</v>
      </c>
      <c r="H400" s="74" t="str">
        <f>F400&amp;""&amp;"&lt;br&gt; (FILM = Cinema wayé kay)"</f>
        <v>T.03   Vous, ou quelqu’un d’autre dans le ménage a-t-il  vu une &lt;b&gt; vidéo &lt;/b&gt; (FILM) en rapport avec le programme ?&lt;br&gt; (FILM = Cinema wayé kay)</v>
      </c>
      <c r="I400" s="67" t="str">
        <f>F400&amp;""&amp;"&lt;br&gt; (FILM = Cinema wayé kay)"</f>
        <v>T.03   Vous, ou quelqu’un d’autre dans le ménage a-t-il  vu une &lt;b&gt; vidéo &lt;/b&gt; (FILM) en rapport avec le programme ?&lt;br&gt; (FILM = Cinema wayé kay)</v>
      </c>
      <c r="J400" s="11" t="str">
        <f t="shared" ref="J400:J401" si="147">IF(F400="", "",F400)</f>
        <v>T.03   Vous, ou quelqu’un d’autre dans le ménage a-t-il  vu une &lt;b&gt; vidéo &lt;/b&gt; (FILM) en rapport avec le programme ?</v>
      </c>
      <c r="K400" s="11"/>
      <c r="L400" s="11"/>
      <c r="M400" s="11"/>
      <c r="N400" s="11"/>
      <c r="O400" s="11"/>
      <c r="P400" s="11"/>
      <c r="Q400" s="11"/>
      <c r="R400" s="11"/>
      <c r="S400" s="11" t="s">
        <v>8</v>
      </c>
      <c r="T400" s="11"/>
      <c r="U400" s="11"/>
      <c r="V400" s="11"/>
      <c r="W400" s="11"/>
      <c r="X400" s="11"/>
      <c r="Y400" s="11"/>
    </row>
    <row r="401" spans="1:25" ht="14" customHeight="1" x14ac:dyDescent="0.2">
      <c r="A401" s="11" t="s">
        <v>614</v>
      </c>
      <c r="B401" s="11" t="s">
        <v>335</v>
      </c>
      <c r="C401" s="91" t="s">
        <v>855</v>
      </c>
      <c r="D401" s="11" t="s">
        <v>667</v>
      </c>
      <c r="E401" s="11"/>
      <c r="F401" s="11" t="str">
        <f t="shared" si="144"/>
        <v>T.03a   Qui dans le ménage a vu la vidéo ?  &lt;br&gt;  &lt;br&gt;</v>
      </c>
      <c r="G401" s="11" t="str">
        <f t="shared" si="145"/>
        <v>T.03a   Qui dans le ménage a vu la vidéo ?  &lt;br&gt;  &lt;br&gt;</v>
      </c>
      <c r="H401" s="74" t="str">
        <f t="shared" si="146"/>
        <v>T.03a   Qui dans le ménage a vu la vidéo ?  &lt;br&gt;  &lt;br&gt;</v>
      </c>
      <c r="I401" s="67" t="str">
        <f t="shared" si="142"/>
        <v>T.03a   Qui dans le ménage a vu la vidéo ?  &lt;br&gt;  &lt;br&gt;</v>
      </c>
      <c r="J401" s="11" t="str">
        <f t="shared" si="147"/>
        <v>T.03a   Qui dans le ménage a vu la vidéo ?  &lt;br&gt;  &lt;br&gt;</v>
      </c>
      <c r="K401" s="11" t="s">
        <v>856</v>
      </c>
      <c r="L401" s="11"/>
      <c r="M401" s="11"/>
      <c r="N401" s="11"/>
      <c r="O401" s="11"/>
      <c r="P401" s="11" t="s">
        <v>337</v>
      </c>
      <c r="Q401" s="11"/>
      <c r="R401" s="11"/>
      <c r="S401" s="11" t="s">
        <v>8</v>
      </c>
      <c r="T401" s="11"/>
      <c r="U401" s="11"/>
      <c r="V401" s="11"/>
      <c r="W401" s="11"/>
      <c r="X401" s="11"/>
      <c r="Y401" s="11"/>
    </row>
    <row r="402" spans="1:25" ht="14" customHeight="1" x14ac:dyDescent="0.2">
      <c r="A402" s="11" t="s">
        <v>3</v>
      </c>
      <c r="B402" s="11" t="s">
        <v>338</v>
      </c>
      <c r="C402" s="92" t="s">
        <v>339</v>
      </c>
      <c r="D402" s="11" t="s">
        <v>662</v>
      </c>
      <c r="E402" s="11"/>
      <c r="F402" s="11" t="str">
        <f t="shared" si="144"/>
        <v xml:space="preserve">T.04   Est-ce que vous ou quelqu'un d'autre dans le ménage a- t-il suivi une formation sur les compétences en vie, &lt;b&gt; "ACV" &lt;/b&gt; ? </v>
      </c>
      <c r="G402" s="11" t="str">
        <f>IF(F402="", "",F402)&amp;""&amp;"&lt;br&gt; (ACV = &lt;b&gt; Sandey bonzayan bonfera&lt;/b&gt; )"</f>
        <v>T.04   Est-ce que vous ou quelqu'un d'autre dans le ménage a- t-il suivi une formation sur les compétences en vie, &lt;b&gt; "ACV" &lt;/b&gt; ? &lt;br&gt; (ACV = &lt;b&gt; Sandey bonzayan bonfera&lt;/b&gt; )</v>
      </c>
      <c r="H402" s="74" t="str">
        <f>G402&amp;""&amp;"&lt;br&gt;(ACV=&lt;b&gt; Horo bissa kan halayé raoua&lt;/b&gt;)"</f>
        <v>T.04   Est-ce que vous ou quelqu'un d'autre dans le ménage a- t-il suivi une formation sur les compétences en vie, &lt;b&gt; "ACV" &lt;/b&gt; ? &lt;br&gt; (ACV = &lt;b&gt; Sandey bonzayan bonfera&lt;/b&gt; )&lt;br&gt;(ACV=&lt;b&gt; Horo bissa kan halayé raoua&lt;/b&gt;)</v>
      </c>
      <c r="I402" s="67" t="str">
        <f>IF(F402="", "",F402)&amp;""&amp;"&lt;br&gt;(ACV=&lt;b&gt;Horo bissa kan halayé raoua&lt;/b&gt;)"</f>
        <v>T.04   Est-ce que vous ou quelqu'un d'autre dans le ménage a- t-il suivi une formation sur les compétences en vie, &lt;b&gt; "ACV" &lt;/b&gt; ? &lt;br&gt;(ACV=&lt;b&gt;Horo bissa kan halayé raoua&lt;/b&gt;)</v>
      </c>
      <c r="J402" s="11" t="str">
        <f>IF(F402="", "",F402)</f>
        <v xml:space="preserve">T.04   Est-ce que vous ou quelqu'un d'autre dans le ménage a- t-il suivi une formation sur les compétences en vie, &lt;b&gt; "ACV" &lt;/b&gt; ? </v>
      </c>
      <c r="K402" s="11"/>
      <c r="L402" s="11"/>
      <c r="M402" s="11"/>
      <c r="N402" s="11"/>
      <c r="O402" s="11"/>
      <c r="P402" s="90" t="s">
        <v>1640</v>
      </c>
      <c r="Q402" s="11"/>
      <c r="R402" s="11"/>
      <c r="S402" s="11" t="s">
        <v>8</v>
      </c>
      <c r="T402" s="11"/>
      <c r="U402" s="11"/>
      <c r="V402" s="11"/>
      <c r="W402" s="11"/>
      <c r="X402" s="11"/>
      <c r="Y402" s="11"/>
    </row>
    <row r="403" spans="1:25" s="153" customFormat="1" ht="14" customHeight="1" x14ac:dyDescent="0.2">
      <c r="A403" s="85" t="s">
        <v>48</v>
      </c>
      <c r="B403" s="85" t="s">
        <v>1132</v>
      </c>
      <c r="C403" s="167"/>
      <c r="D403" s="85"/>
      <c r="E403" s="85"/>
      <c r="F403" s="85" t="str">
        <f t="shared" si="144"/>
        <v xml:space="preserve">   </v>
      </c>
      <c r="G403" s="85" t="str">
        <f t="shared" si="145"/>
        <v xml:space="preserve">   </v>
      </c>
      <c r="H403" s="113"/>
      <c r="I403" s="67" t="str">
        <f t="shared" si="142"/>
        <v xml:space="preserve">   </v>
      </c>
      <c r="J403" s="85" t="str">
        <f>IF(F403="", "",F403)</f>
        <v xml:space="preserve">   </v>
      </c>
      <c r="K403" s="85"/>
      <c r="L403" s="85"/>
      <c r="M403" s="85" t="s">
        <v>54</v>
      </c>
      <c r="N403" s="85"/>
      <c r="O403" s="85"/>
      <c r="P403" s="85" t="s">
        <v>340</v>
      </c>
      <c r="Q403" s="85"/>
      <c r="R403" s="85"/>
      <c r="S403" s="85"/>
      <c r="T403" s="85"/>
      <c r="U403" s="85"/>
      <c r="V403" s="85"/>
      <c r="W403" s="85"/>
      <c r="X403" s="85"/>
      <c r="Y403" s="85"/>
    </row>
    <row r="404" spans="1:25" ht="14" customHeight="1" x14ac:dyDescent="0.2">
      <c r="A404" s="11" t="s">
        <v>132</v>
      </c>
      <c r="B404" s="11" t="s">
        <v>341</v>
      </c>
      <c r="C404" s="91" t="s">
        <v>872</v>
      </c>
      <c r="D404" s="11" t="s">
        <v>668</v>
      </c>
      <c r="E404" s="11"/>
      <c r="F404" s="11" t="str">
        <f t="shared" si="144"/>
        <v>T.04a   Au total, à combien de jours de formations ACV avez &lt;b&gt; vous (la bénéficiaire) &lt;/b&gt; participé ?</v>
      </c>
      <c r="G404" s="11" t="str">
        <f t="shared" si="145"/>
        <v>T.04a   Au total, à combien de jours de formations ACV avez &lt;b&gt; vous (la bénéficiaire) &lt;/b&gt; participé ?</v>
      </c>
      <c r="H404" s="74" t="str">
        <f>G404</f>
        <v>T.04a   Au total, à combien de jours de formations ACV avez &lt;b&gt; vous (la bénéficiaire) &lt;/b&gt; participé ?</v>
      </c>
      <c r="I404" s="67" t="str">
        <f t="shared" si="142"/>
        <v>T.04a   Au total, à combien de jours de formations ACV avez &lt;b&gt; vous (la bénéficiaire) &lt;/b&gt; participé ?</v>
      </c>
      <c r="J404" s="11" t="str">
        <f>IF(F404="", "",F404)</f>
        <v>T.04a   Au total, à combien de jours de formations ACV avez &lt;b&gt; vous (la bénéficiaire) &lt;/b&gt; participé ?</v>
      </c>
      <c r="K404" s="11" t="s">
        <v>343</v>
      </c>
      <c r="L404" s="11"/>
      <c r="M404" s="11"/>
      <c r="N404" s="11"/>
      <c r="O404" s="11"/>
      <c r="P404" s="11"/>
      <c r="Q404" s="11"/>
      <c r="R404" s="11"/>
      <c r="S404" s="11" t="s">
        <v>8</v>
      </c>
      <c r="T404" s="11"/>
      <c r="U404" s="11"/>
      <c r="V404" s="11"/>
      <c r="W404" s="11"/>
      <c r="X404" s="11"/>
      <c r="Y404" s="11"/>
    </row>
    <row r="405" spans="1:25" s="153" customFormat="1" ht="14" customHeight="1" x14ac:dyDescent="0.2">
      <c r="A405" s="85" t="s">
        <v>85</v>
      </c>
      <c r="B405" s="85" t="s">
        <v>1132</v>
      </c>
      <c r="C405" s="167"/>
      <c r="D405" s="85"/>
      <c r="E405" s="85"/>
      <c r="F405" s="85"/>
      <c r="G405" s="85"/>
      <c r="H405" s="113"/>
      <c r="I405" s="101"/>
      <c r="J405" s="85"/>
      <c r="K405" s="85"/>
      <c r="L405" s="85"/>
      <c r="M405" s="85"/>
      <c r="N405" s="85"/>
      <c r="O405" s="85"/>
      <c r="P405" s="85"/>
      <c r="Q405" s="85"/>
      <c r="R405" s="85"/>
      <c r="S405" s="85"/>
      <c r="T405" s="85"/>
      <c r="U405" s="85"/>
      <c r="V405" s="85"/>
      <c r="W405" s="85"/>
      <c r="X405" s="85"/>
      <c r="Y405" s="85"/>
    </row>
    <row r="406" spans="1:25" ht="14" customHeight="1" x14ac:dyDescent="0.2">
      <c r="A406" s="11" t="s">
        <v>3</v>
      </c>
      <c r="B406" s="11" t="s">
        <v>345</v>
      </c>
      <c r="C406" s="92" t="s">
        <v>629</v>
      </c>
      <c r="D406" s="11" t="s">
        <v>663</v>
      </c>
      <c r="E406" s="11"/>
      <c r="F406" s="11" t="str">
        <f>D406&amp;" "&amp;E406&amp;"  "&amp;C406</f>
        <v>T.05   Est-ce que vous ou quelqu'un d'autre dans le ménage a t- il suivi une formation sur les compétences en AGR et micro-entrepreneuriat, &lt;b&gt; "GERME" &lt;/b&gt; ? [Une demi-journée de formation = 0.5 jours]</v>
      </c>
      <c r="G406" s="11" t="str">
        <f>IF(F406="", "",F406)&amp;""&amp;"&lt;br&gt; (GERME : gérer mieux son entreprise = &lt;b&gt; Bonfera kan ga tchabé mata kan ir ga ir fataoutchey haouzou &lt;/b&gt;)"</f>
        <v>T.05   Est-ce que vous ou quelqu'un d'autre dans le ménage a t- il suivi une formation sur les compétences en AGR et micro-entrepreneuriat, &lt;b&gt; "GERME" &lt;/b&gt; ? [Une demi-journée de formation = 0.5 jours]&lt;br&gt; (GERME : gérer mieux son entreprise = &lt;b&gt; Bonfera kan ga tchabé mata kan ir ga ir fataoutchey haouzou &lt;/b&gt;)</v>
      </c>
      <c r="H406" s="74" t="str">
        <f>G406&amp;""&amp;"&lt;br&gt; (GERME : gérer mieux son entreprise = &lt;b&gt; Horo bissa kan tahiya sannaa &lt;/b&gt;)"</f>
        <v>T.05   Est-ce que vous ou quelqu'un d'autre dans le ménage a t- il suivi une formation sur les compétences en AGR et micro-entrepreneuriat, &lt;b&gt; "GERME" &lt;/b&gt; ? [Une demi-journée de formation = 0.5 jours]&lt;br&gt; (GERME : gérer mieux son entreprise = &lt;b&gt; Bonfera kan ga tchabé mata kan ir ga ir fataoutchey haouzou &lt;/b&gt;)&lt;br&gt; (GERME : gérer mieux son entreprise = &lt;b&gt; Horo bissa kan tahiya sannaa &lt;/b&gt;)</v>
      </c>
      <c r="I406" s="67" t="str">
        <f>IF(F406="", "",F406)&amp;""&amp;"&lt;br&gt; (GERME : gérer mieux son entreprise = &lt;b&gt; Horo bissa kan tahiya sannaa &lt;/b&gt;)"</f>
        <v>T.05   Est-ce que vous ou quelqu'un d'autre dans le ménage a t- il suivi une formation sur les compétences en AGR et micro-entrepreneuriat, &lt;b&gt; "GERME" &lt;/b&gt; ? [Une demi-journée de formation = 0.5 jours]&lt;br&gt; (GERME : gérer mieux son entreprise = &lt;b&gt; Horo bissa kan tahiya sannaa &lt;/b&gt;)</v>
      </c>
      <c r="J406" s="11" t="str">
        <f>IF(F406="", "",F406)</f>
        <v>T.05   Est-ce que vous ou quelqu'un d'autre dans le ménage a t- il suivi une formation sur les compétences en AGR et micro-entrepreneuriat, &lt;b&gt; "GERME" &lt;/b&gt; ? [Une demi-journée de formation = 0.5 jours]</v>
      </c>
      <c r="K406" s="11"/>
      <c r="L406" s="11"/>
      <c r="M406" s="11"/>
      <c r="N406" s="11"/>
      <c r="O406" s="11"/>
      <c r="P406" s="90" t="s">
        <v>1640</v>
      </c>
      <c r="Q406" s="11"/>
      <c r="R406" s="11"/>
      <c r="S406" s="11" t="s">
        <v>8</v>
      </c>
      <c r="T406" s="11"/>
      <c r="U406" s="11"/>
      <c r="V406" s="11"/>
      <c r="W406" s="11"/>
      <c r="X406" s="11"/>
    </row>
    <row r="407" spans="1:25" ht="14" customHeight="1" x14ac:dyDescent="0.2">
      <c r="A407" s="11" t="s">
        <v>132</v>
      </c>
      <c r="B407" s="11" t="s">
        <v>346</v>
      </c>
      <c r="C407" s="91" t="s">
        <v>612</v>
      </c>
      <c r="D407" s="11" t="s">
        <v>669</v>
      </c>
      <c r="E407" s="11"/>
      <c r="F407" s="11" t="str">
        <f>D407&amp;" "&amp;E407&amp;"  "&amp;C407</f>
        <v xml:space="preserve">T.05a   Au total, à combien de jours de formations GERME avez &lt;b&gt; vous (la bénéficiaire) &lt;/b&gt; participé ? </v>
      </c>
      <c r="G407" s="11" t="str">
        <f>IF(F407="", "",F407)</f>
        <v xml:space="preserve">T.05a   Au total, à combien de jours de formations GERME avez &lt;b&gt; vous (la bénéficiaire) &lt;/b&gt; participé ? </v>
      </c>
      <c r="H407" s="74" t="str">
        <f>G407</f>
        <v xml:space="preserve">T.05a   Au total, à combien de jours de formations GERME avez &lt;b&gt; vous (la bénéficiaire) &lt;/b&gt; participé ? </v>
      </c>
      <c r="I407" s="67" t="str">
        <f t="shared" si="142"/>
        <v xml:space="preserve">T.05a   Au total, à combien de jours de formations GERME avez &lt;b&gt; vous (la bénéficiaire) &lt;/b&gt; participé ? </v>
      </c>
      <c r="J407" s="11" t="str">
        <f>IF(F407="", "",F407)</f>
        <v xml:space="preserve">T.05a   Au total, à combien de jours de formations GERME avez &lt;b&gt; vous (la bénéficiaire) &lt;/b&gt; participé ? </v>
      </c>
      <c r="K407" s="11" t="s">
        <v>343</v>
      </c>
      <c r="L407" s="11"/>
      <c r="M407" s="11"/>
      <c r="N407" s="11"/>
      <c r="O407" s="11"/>
      <c r="P407" s="90" t="s">
        <v>1641</v>
      </c>
      <c r="Q407" s="11"/>
      <c r="R407" s="11"/>
      <c r="S407" s="11" t="s">
        <v>8</v>
      </c>
      <c r="T407" s="11"/>
      <c r="U407" s="11"/>
      <c r="V407" s="11"/>
      <c r="W407" s="11"/>
      <c r="X407" s="11"/>
    </row>
    <row r="408" spans="1:25" s="189" customFormat="1" ht="14" customHeight="1" x14ac:dyDescent="0.2">
      <c r="A408" s="89" t="s">
        <v>622</v>
      </c>
      <c r="B408" s="188" t="s">
        <v>347</v>
      </c>
      <c r="C408" s="188" t="s">
        <v>630</v>
      </c>
      <c r="D408" s="89" t="s">
        <v>321</v>
      </c>
      <c r="E408" s="89"/>
      <c r="F408" s="89" t="str">
        <f t="shared" ref="F408:F424" si="148">D408&amp;" "&amp;E408&amp;"  "&amp;C408</f>
        <v xml:space="preserve">T.06   Vous souvenez-vous d’une femme qui s’appelait Amina qui était dans une vidéo en rapport avec le programme ? </v>
      </c>
      <c r="G408" s="89" t="str">
        <f>F408</f>
        <v xml:space="preserve">T.06   Vous souvenez-vous d’une femme qui s’appelait Amina qui était dans une vidéo en rapport avec le programme ? </v>
      </c>
      <c r="H408" s="107" t="str">
        <f>F408&amp;""&amp;"&lt;br&gt; T.06 Ku na tune da wata mace da ake ce maAmina wadda take cikin bidiyo da aka nuna muku a kan wannan tsarin?"</f>
        <v>T.06   Vous souvenez-vous d’une femme qui s’appelait Amina qui était dans une vidéo en rapport avec le programme ? &lt;br&gt; T.06 Ku na tune da wata mace da ake ce maAmina wadda take cikin bidiyo da aka nuna muku a kan wannan tsarin?</v>
      </c>
      <c r="I408" s="67" t="str">
        <f>IF(F408="", "",F408)&amp;""&amp;"&lt;br&gt; T-06 Titakhteta tamtit tan issim wan Amina tahate tichiggete yolad assagaware wada?"</f>
        <v>T.06   Vous souvenez-vous d’une femme qui s’appelait Amina qui était dans une vidéo en rapport avec le programme ? &lt;br&gt; T-06 Titakhteta tamtit tan issim wan Amina tahate tichiggete yolad assagaware wada?</v>
      </c>
      <c r="J408" s="89" t="str">
        <f>IF(F408="", "",F408)</f>
        <v xml:space="preserve">T.06   Vous souvenez-vous d’une femme qui s’appelait Amina qui était dans une vidéo en rapport avec le programme ? </v>
      </c>
      <c r="K408" s="89"/>
      <c r="L408" s="89"/>
      <c r="M408" s="89"/>
      <c r="N408" s="89"/>
      <c r="O408" s="89"/>
      <c r="P408" s="89"/>
      <c r="Q408" s="89"/>
      <c r="R408" s="89"/>
      <c r="S408" s="89" t="s">
        <v>8</v>
      </c>
      <c r="T408" s="89"/>
      <c r="U408" s="89"/>
      <c r="V408" s="89"/>
      <c r="W408" s="89"/>
    </row>
    <row r="409" spans="1:25" ht="14" customHeight="1" x14ac:dyDescent="0.2">
      <c r="A409" s="11" t="s">
        <v>354</v>
      </c>
      <c r="B409" s="92" t="s">
        <v>348</v>
      </c>
      <c r="C409" s="92" t="s">
        <v>1159</v>
      </c>
      <c r="D409" s="11" t="s">
        <v>325</v>
      </c>
      <c r="E409" s="11"/>
      <c r="F409" s="11" t="str">
        <f>D409&amp;" "&amp;E409&amp;"  "&amp;C409</f>
        <v>T.07   Laquelle de ces phrases décrit mieux Amina ?  &lt;br&gt;&lt;br&gt;
1 = respectueux envers les autres &lt;br&gt;
2 = a la stratege / a un plan personelle pour son avenir &lt;br&gt;
3 = innovatrice / trouve de nouvelles solutions aux obstacles &lt;br&gt;
4 = collaboratrice / a des liens sociaux correctes</v>
      </c>
      <c r="G409" s="11" t="str">
        <f>F409&amp;""&amp;"&lt;br&gt;&lt;br&gt; T.07 Missa fono gahi manda amina Missay wora? &lt;br&gt;
1= borno kia berandi  &lt;br&gt;
2= borno kan gonda ingakanba doubara  &lt;br&gt;
3=borno kan guinga bonkatibi  &lt;br&gt;
4= borno kan gaba gama harka"</f>
        <v>T.07   Laquelle de ces phrases décrit mieux Amina ?  &lt;br&gt;&lt;br&gt;
1 = respectueux envers les autres &lt;br&gt;
2 = a la stratege / a un plan personelle pour son avenir &lt;br&gt;
3 = innovatrice / trouve de nouvelles solutions aux obstacles &lt;br&gt;
4 = collaboratrice / a des liens sociaux correctes&lt;br&gt;&lt;br&gt; T.07 Missa fono gahi manda amina Missay wora? &lt;br&gt;
1= borno kia berandi  &lt;br&gt;
2= borno kan gonda ingakanba doubara  &lt;br&gt;
3=borno kan guinga bonkatibi  &lt;br&gt;
4= borno kan gaba gama harka</v>
      </c>
      <c r="H409" s="74" t="str">
        <f>F409&amp;""&amp;"&lt;br&gt; T.07 Wace magana ce ke siffanta Amina cikin wannan maganganun? &lt;br&gt;&lt;br&gt; 
1=Mai girmama mutane &lt;br&gt;
2=Tanada Dubaran/tsarin gobe na kanta  &lt;br&gt;
3=Mai ƙirƙirowa/ tana samun mafita ga cikas &lt;br&gt;
4=Mai haɗin gwiwa/ tana da alaƙa da mutane a cikin al’umma"</f>
        <v>T.07   Laquelle de ces phrases décrit mieux Amina ?  &lt;br&gt;&lt;br&gt;
1 = respectueux envers les autres &lt;br&gt;
2 = a la stratege / a un plan personelle pour son avenir &lt;br&gt;
3 = innovatrice / trouve de nouvelles solutions aux obstacles &lt;br&gt;
4 = collaboratrice / a des liens sociaux correctes&lt;br&gt; T.07 Wace magana ce ke siffanta Amina cikin wannan maganganun? &lt;br&gt;&lt;br&gt; 
1=Mai girmama mutane &lt;br&gt;
2=Tanada Dubaran/tsarin gobe na kanta  &lt;br&gt;
3=Mai ƙirƙirowa/ tana samun mafita ga cikas &lt;br&gt;
4=Mai haɗin gwiwa/ tana da alaƙa da mutane a cikin al’umma</v>
      </c>
      <c r="I409" s="67" t="s">
        <v>1554</v>
      </c>
      <c r="J409" s="11" t="str">
        <f>IF(F409="", "",F409)</f>
        <v>T.07   Laquelle de ces phrases décrit mieux Amina ?  &lt;br&gt;&lt;br&gt;
1 = respectueux envers les autres &lt;br&gt;
2 = a la stratege / a un plan personelle pour son avenir &lt;br&gt;
3 = innovatrice / trouve de nouvelles solutions aux obstacles &lt;br&gt;
4 = collaboratrice / a des liens sociaux correctes</v>
      </c>
      <c r="K409" s="11" t="s">
        <v>858</v>
      </c>
      <c r="L409" s="11"/>
      <c r="M409" s="11"/>
      <c r="N409" s="11"/>
      <c r="O409" s="11"/>
      <c r="P409" s="11" t="s">
        <v>866</v>
      </c>
      <c r="Q409" s="11"/>
      <c r="R409" s="11"/>
      <c r="S409" s="11" t="s">
        <v>8</v>
      </c>
      <c r="T409" s="11"/>
      <c r="U409" s="11"/>
      <c r="V409" s="11"/>
      <c r="W409" s="11"/>
    </row>
    <row r="410" spans="1:25" s="191" customFormat="1" ht="14" customHeight="1" x14ac:dyDescent="0.2">
      <c r="A410" s="115" t="s">
        <v>48</v>
      </c>
      <c r="B410" s="115" t="s">
        <v>908</v>
      </c>
      <c r="C410" s="190"/>
      <c r="D410" s="115"/>
      <c r="E410" s="115"/>
      <c r="F410" s="115" t="str">
        <f>D410&amp;" "&amp;E410&amp;"  "&amp;C410</f>
        <v xml:space="preserve">   </v>
      </c>
      <c r="G410" s="115" t="str">
        <f>IF(F410="", "",F410)</f>
        <v xml:space="preserve">   </v>
      </c>
      <c r="H410" s="116"/>
      <c r="I410" s="67" t="str">
        <f t="shared" si="142"/>
        <v xml:space="preserve">   </v>
      </c>
      <c r="J410" s="115" t="str">
        <f t="shared" ref="J410:J424" si="149">IF(F410="", "",F410)</f>
        <v xml:space="preserve">   </v>
      </c>
      <c r="K410" s="115"/>
      <c r="L410" s="115"/>
      <c r="M410" s="115" t="s">
        <v>54</v>
      </c>
      <c r="N410" s="115"/>
      <c r="O410" s="115"/>
      <c r="P410" s="11"/>
      <c r="Q410" s="115"/>
      <c r="R410" s="115"/>
      <c r="S410" s="115"/>
      <c r="T410" s="115"/>
      <c r="U410" s="115"/>
      <c r="V410" s="115"/>
      <c r="W410" s="115"/>
      <c r="X410" s="115"/>
    </row>
    <row r="411" spans="1:25" s="189" customFormat="1" ht="14" customHeight="1" x14ac:dyDescent="0.2">
      <c r="A411" s="89" t="s">
        <v>314</v>
      </c>
      <c r="B411" s="188" t="s">
        <v>349</v>
      </c>
      <c r="C411" s="188" t="s">
        <v>1487</v>
      </c>
      <c r="D411" s="89" t="s">
        <v>329</v>
      </c>
      <c r="E411" s="89"/>
      <c r="F411" s="89" t="str">
        <f>D411&amp;" "&amp;E411&amp;"  "&amp;C411</f>
        <v>T.08   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v>
      </c>
      <c r="G411" s="105" t="s">
        <v>1625</v>
      </c>
      <c r="H411" s="108" t="s">
        <v>1624</v>
      </c>
      <c r="I411" s="67" t="s">
        <v>1555</v>
      </c>
      <c r="J411" s="89" t="str">
        <f t="shared" si="149"/>
        <v>T.08   Dans ces deux carrés vous verrez des images de deux femmes différentes développant leurs activités (montrer les deux images).&lt;br&gt;  &lt;b&gt; Haoua &lt;/b&gt; (pointer) poursuit ses activités économiques elle-même avec &lt;b&gt; l’initiative indépendante et ses propres stratégies.&lt;/b&gt;&lt;br&gt; &lt;b&gt; Fati&lt;/b&gt; (pointer) poursuit ses activités économiques &lt;b&gt; en collaboration avec les autres et en harmonie avec les autres.&lt;/b&gt; Elles ont les &lt;b&gt; mêmes types d’activités &lt;/b&gt; mais elles les développent de différentes manière.  &lt;br&gt; Regardez chaque image de Haoua et de Fati (PAUSE pour 20 sec).</v>
      </c>
      <c r="K411" s="89"/>
      <c r="L411" s="89"/>
      <c r="M411" s="89"/>
      <c r="N411" s="89"/>
      <c r="O411" s="89"/>
      <c r="P411" s="89"/>
      <c r="Q411" s="89"/>
      <c r="R411" s="89"/>
      <c r="S411" s="89"/>
      <c r="T411" s="89"/>
      <c r="U411" s="89"/>
      <c r="V411" s="89"/>
      <c r="W411" s="89"/>
    </row>
    <row r="412" spans="1:25" s="191" customFormat="1" ht="14" customHeight="1" x14ac:dyDescent="0.2">
      <c r="A412" s="115" t="s">
        <v>85</v>
      </c>
      <c r="B412" s="115" t="s">
        <v>908</v>
      </c>
      <c r="C412" s="190"/>
      <c r="D412" s="115"/>
      <c r="E412" s="115"/>
      <c r="F412" s="115"/>
      <c r="G412" s="115"/>
      <c r="H412" s="116"/>
      <c r="I412" s="118"/>
      <c r="J412" s="115"/>
      <c r="K412" s="115"/>
      <c r="L412" s="115"/>
      <c r="M412" s="115"/>
      <c r="N412" s="115"/>
      <c r="O412" s="115"/>
      <c r="P412" s="115"/>
      <c r="Q412" s="115"/>
      <c r="R412" s="115"/>
      <c r="S412" s="115"/>
      <c r="T412" s="115"/>
      <c r="U412" s="115"/>
      <c r="V412" s="115"/>
      <c r="W412" s="115"/>
    </row>
    <row r="413" spans="1:25" s="191" customFormat="1" ht="14" customHeight="1" x14ac:dyDescent="0.2">
      <c r="A413" s="115" t="s">
        <v>48</v>
      </c>
      <c r="B413" s="115" t="s">
        <v>1635</v>
      </c>
      <c r="C413" s="190"/>
      <c r="D413" s="115"/>
      <c r="E413" s="115"/>
      <c r="F413" s="115" t="str">
        <f>D413&amp;" "&amp;E413&amp;"  "&amp;C413</f>
        <v xml:space="preserve">   </v>
      </c>
      <c r="G413" s="115" t="str">
        <f>IF(F413="", "",F413)</f>
        <v xml:space="preserve">   </v>
      </c>
      <c r="H413" s="116"/>
      <c r="I413" s="67" t="str">
        <f t="shared" ref="I413" si="150">IF(F413="", "",F413)</f>
        <v xml:space="preserve">   </v>
      </c>
      <c r="J413" s="115" t="str">
        <f t="shared" ref="J413" si="151">IF(F413="", "",F413)</f>
        <v xml:space="preserve">   </v>
      </c>
      <c r="K413" s="115"/>
      <c r="L413" s="115"/>
      <c r="M413" s="115" t="s">
        <v>54</v>
      </c>
      <c r="N413" s="115"/>
      <c r="O413" s="115"/>
      <c r="P413" s="11"/>
      <c r="Q413" s="115"/>
      <c r="R413" s="115"/>
      <c r="S413" s="115"/>
      <c r="T413" s="115"/>
      <c r="U413" s="115"/>
      <c r="V413" s="115"/>
      <c r="W413" s="115"/>
      <c r="X413" s="115"/>
    </row>
    <row r="414" spans="1:25" s="189" customFormat="1" ht="14" customHeight="1" x14ac:dyDescent="0.2">
      <c r="A414" s="89" t="s">
        <v>355</v>
      </c>
      <c r="B414" s="188" t="s">
        <v>350</v>
      </c>
      <c r="C414" s="188" t="s">
        <v>631</v>
      </c>
      <c r="D414" s="89" t="s">
        <v>664</v>
      </c>
      <c r="E414" s="89"/>
      <c r="F414" s="89" t="str">
        <f t="shared" si="148"/>
        <v>T.08a   Selon vous, quelle femme ressemble le plus à Amina ?</v>
      </c>
      <c r="G414" s="89" t="str">
        <f>F414</f>
        <v>T.08a   Selon vous, quelle femme ressemble le plus à Amina ?</v>
      </c>
      <c r="H414" s="107" t="str">
        <f>G414&amp;""&amp;"&lt;br&gt; A ganin ku wace mace ce ta yi kama da Amina?"</f>
        <v>T.08a   Selon vous, quelle femme ressemble le plus à Amina ?&lt;br&gt; A ganin ku wace mace ce ta yi kama da Amina?</v>
      </c>
      <c r="I414" s="67" t="str">
        <f>IF(F414="", "",F414)&amp;""&amp;"T-08a Eghour wan innar digh tchidodin tchina tas tola d'Amina?"</f>
        <v>T.08a   Selon vous, quelle femme ressemble le plus à Amina ?T-08a Eghour wan innar digh tchidodin tchina tas tola d'Amina?</v>
      </c>
      <c r="J414" s="89" t="str">
        <f t="shared" si="149"/>
        <v>T.08a   Selon vous, quelle femme ressemble le plus à Amina ?</v>
      </c>
      <c r="K414" s="89"/>
      <c r="L414" s="89"/>
      <c r="M414" s="89"/>
      <c r="N414" s="89"/>
      <c r="O414" s="89"/>
      <c r="P414" s="89" t="s">
        <v>866</v>
      </c>
      <c r="Q414" s="89"/>
      <c r="R414" s="89"/>
      <c r="S414" s="89"/>
      <c r="T414" s="89"/>
      <c r="U414" s="89"/>
      <c r="V414" s="89"/>
      <c r="W414" s="89"/>
    </row>
    <row r="415" spans="1:25" s="191" customFormat="1" ht="14" customHeight="1" x14ac:dyDescent="0.2">
      <c r="A415" s="115" t="s">
        <v>85</v>
      </c>
      <c r="B415" s="115" t="s">
        <v>1635</v>
      </c>
      <c r="C415" s="190"/>
      <c r="D415" s="115"/>
      <c r="E415" s="115"/>
      <c r="F415" s="115"/>
      <c r="G415" s="115"/>
      <c r="H415" s="116"/>
      <c r="I415" s="118"/>
      <c r="J415" s="115"/>
      <c r="K415" s="115"/>
      <c r="L415" s="115"/>
      <c r="M415" s="115"/>
      <c r="N415" s="115"/>
      <c r="O415" s="115"/>
      <c r="P415" s="115"/>
      <c r="Q415" s="115"/>
      <c r="R415" s="115"/>
      <c r="S415" s="115"/>
      <c r="T415" s="115"/>
      <c r="U415" s="115"/>
      <c r="V415" s="115"/>
      <c r="W415" s="115"/>
    </row>
    <row r="416" spans="1:25" s="191" customFormat="1" ht="14" customHeight="1" x14ac:dyDescent="0.2">
      <c r="A416" s="115" t="s">
        <v>48</v>
      </c>
      <c r="B416" s="115" t="s">
        <v>1634</v>
      </c>
      <c r="C416" s="190"/>
      <c r="D416" s="115"/>
      <c r="E416" s="115"/>
      <c r="F416" s="115" t="str">
        <f>D416&amp;" "&amp;E416&amp;"  "&amp;C416</f>
        <v xml:space="preserve">   </v>
      </c>
      <c r="G416" s="115" t="str">
        <f>IF(F416="", "",F416)</f>
        <v xml:space="preserve">   </v>
      </c>
      <c r="H416" s="116"/>
      <c r="I416" s="67" t="str">
        <f t="shared" ref="I416" si="152">IF(F416="", "",F416)</f>
        <v xml:space="preserve">   </v>
      </c>
      <c r="J416" s="115" t="str">
        <f t="shared" ref="J416" si="153">IF(F416="", "",F416)</f>
        <v xml:space="preserve">   </v>
      </c>
      <c r="K416" s="115"/>
      <c r="L416" s="115"/>
      <c r="M416" s="115" t="s">
        <v>54</v>
      </c>
      <c r="N416" s="115"/>
      <c r="O416" s="115"/>
      <c r="P416" s="11"/>
      <c r="Q416" s="115"/>
      <c r="R416" s="115"/>
      <c r="S416" s="115"/>
      <c r="T416" s="115"/>
      <c r="U416" s="115"/>
      <c r="V416" s="115"/>
      <c r="W416" s="115"/>
      <c r="X416" s="115"/>
    </row>
    <row r="417" spans="1:25" s="189" customFormat="1" ht="14" customHeight="1" x14ac:dyDescent="0.2">
      <c r="A417" s="89" t="s">
        <v>355</v>
      </c>
      <c r="B417" s="188" t="s">
        <v>351</v>
      </c>
      <c r="C417" s="188" t="s">
        <v>632</v>
      </c>
      <c r="D417" s="89" t="s">
        <v>670</v>
      </c>
      <c r="E417" s="89"/>
      <c r="F417" s="89" t="str">
        <f t="shared" si="148"/>
        <v>T.08b   Selon vous, quelle femme aura plus de succès économique ?</v>
      </c>
      <c r="G417" s="89" t="str">
        <f>F417&amp;""&amp;"&lt;br&gt; T.08b Nidiyagno ga wayboro fo no ga targaté norou ?"</f>
        <v>T.08b   Selon vous, quelle femme aura plus de succès économique ?&lt;br&gt; T.08b Nidiyagno ga wayboro fo no ga targaté norou ?</v>
      </c>
      <c r="H417" s="107" t="str">
        <f>F417&amp;""&amp;"&lt;br&gt; T.08b Aganin ku wace mace ce zata iya cin nasara a kan tattalin arziƙi?"</f>
        <v>T.08b   Selon vous, quelle femme aura plus de succès économique ?&lt;br&gt; T.08b Aganin ku wace mace ce zata iya cin nasara a kan tattalin arziƙi?</v>
      </c>
      <c r="I417" s="67" t="str">
        <f>IF(F417="", "",F417)&amp;""&amp;"&lt;br&gt; T- 08bEghour wan innar digh tchidodin tchina ze tigrou egadere wa yofan?"</f>
        <v>T.08b   Selon vous, quelle femme aura plus de succès économique ?&lt;br&gt; T- 08bEghour wan innar digh tchidodin tchina ze tigrou egadere wa yofan?</v>
      </c>
      <c r="J417" s="89" t="str">
        <f>IF(F417="", "",F417)</f>
        <v>T.08b   Selon vous, quelle femme aura plus de succès économique ?</v>
      </c>
      <c r="K417" s="89"/>
      <c r="L417" s="89"/>
      <c r="M417" s="89"/>
      <c r="N417" s="89"/>
      <c r="O417" s="89"/>
      <c r="P417" s="89"/>
      <c r="Q417" s="89"/>
      <c r="R417" s="89"/>
      <c r="S417" s="89" t="s">
        <v>8</v>
      </c>
      <c r="T417" s="89"/>
      <c r="U417" s="89"/>
      <c r="V417" s="89"/>
      <c r="W417" s="89"/>
    </row>
    <row r="418" spans="1:25" s="189" customFormat="1" ht="14" customHeight="1" x14ac:dyDescent="0.2">
      <c r="A418" s="89" t="s">
        <v>355</v>
      </c>
      <c r="B418" s="188" t="s">
        <v>1145</v>
      </c>
      <c r="C418" s="188" t="s">
        <v>1146</v>
      </c>
      <c r="D418" s="89" t="s">
        <v>671</v>
      </c>
      <c r="E418" s="89"/>
      <c r="F418" s="89" t="str">
        <f t="shared" si="148"/>
        <v>T.08c   Selon vous, quelle femme aura plus de respect des autres ?</v>
      </c>
      <c r="G418" s="89" t="str">
        <f>F418&amp;""&amp;"&lt;br&gt; mot clé: 'berandi' "</f>
        <v xml:space="preserve">T.08c   Selon vous, quelle femme aura plus de respect des autres ?&lt;br&gt; mot clé: 'berandi' </v>
      </c>
      <c r="H418" s="107" t="str">
        <f>F418&amp;""&amp;"&lt;br&gt; T.08c A ganin ku wace mace ce mutane za su girmama?"</f>
        <v>T.08c   Selon vous, quelle femme aura plus de respect des autres ?&lt;br&gt; T.08c A ganin ku wace mace ce mutane za su girmama?</v>
      </c>
      <c r="I418" s="67" t="str">
        <f>IF(F418="", "",F418)&amp;""&amp;"&lt;br&gt; T- 08cEghour wan innar digh tchidodin tchina ze tigrou aladabe gour aytedan?"</f>
        <v>T.08c   Selon vous, quelle femme aura plus de respect des autres ?&lt;br&gt; T- 08cEghour wan innar digh tchidodin tchina ze tigrou aladabe gour aytedan?</v>
      </c>
      <c r="J418" s="89" t="str">
        <f>IF(F418="", "",F418)</f>
        <v>T.08c   Selon vous, quelle femme aura plus de respect des autres ?</v>
      </c>
      <c r="K418" s="89"/>
      <c r="L418" s="89"/>
      <c r="M418" s="89"/>
      <c r="N418" s="89"/>
      <c r="O418" s="89"/>
      <c r="P418" s="89"/>
      <c r="Q418" s="89"/>
      <c r="R418" s="89"/>
      <c r="S418" s="89" t="s">
        <v>8</v>
      </c>
      <c r="T418" s="89"/>
      <c r="U418" s="89"/>
      <c r="V418" s="89"/>
      <c r="W418" s="89"/>
    </row>
    <row r="419" spans="1:25" s="189" customFormat="1" ht="14" customHeight="1" x14ac:dyDescent="0.2">
      <c r="A419" s="89" t="s">
        <v>355</v>
      </c>
      <c r="B419" s="188" t="s">
        <v>352</v>
      </c>
      <c r="C419" s="188" t="s">
        <v>634</v>
      </c>
      <c r="D419" s="89" t="s">
        <v>672</v>
      </c>
      <c r="F419" s="89" t="str">
        <f t="shared" si="148"/>
        <v>T.08d   À laquelle des femmes dans ces images vous ressemblez-vous le plus ?</v>
      </c>
      <c r="G419" s="89" t="str">
        <f>F419</f>
        <v>T.08d   À laquelle des femmes dans ces images vous ressemblez-vous le plus ?</v>
      </c>
      <c r="H419" s="107" t="str">
        <f>F419&amp;""&amp;"&lt;br&gt; T.08d Wace a tsakanin matan nan biyu nabisa hoto ta hi kama da ku?"</f>
        <v>T.08d   À laquelle des femmes dans ces images vous ressemblez-vous le plus ?&lt;br&gt; T.08d Wace a tsakanin matan nan biyu nabisa hoto ta hi kama da ku?</v>
      </c>
      <c r="I419" s="67" t="str">
        <f>IF(F419="", "",F419)&amp;""&amp;"&lt;br&gt; T- 08d innar digh tchidodin tchina as tole diss kame?"</f>
        <v>T.08d   À laquelle des femmes dans ces images vous ressemblez-vous le plus ?&lt;br&gt; T- 08d innar digh tchidodin tchina as tole diss kame?</v>
      </c>
      <c r="J419" s="89" t="str">
        <f t="shared" si="149"/>
        <v>T.08d   À laquelle des femmes dans ces images vous ressemblez-vous le plus ?</v>
      </c>
      <c r="S419" s="189" t="s">
        <v>8</v>
      </c>
    </row>
    <row r="420" spans="1:25" s="189" customFormat="1" ht="14" customHeight="1" x14ac:dyDescent="0.2">
      <c r="A420" s="89" t="s">
        <v>622</v>
      </c>
      <c r="B420" s="188" t="s">
        <v>353</v>
      </c>
      <c r="C420" s="188" t="s">
        <v>633</v>
      </c>
      <c r="D420" s="89" t="s">
        <v>673</v>
      </c>
      <c r="F420" s="89" t="str">
        <f t="shared" si="148"/>
        <v>T.08e   Avez-vous déjà vu l'une de ces images ?</v>
      </c>
      <c r="G420" s="89" t="str">
        <f t="shared" ref="G420:G423" si="154">F420</f>
        <v>T.08e   Avez-vous déjà vu l'une de ces images ?</v>
      </c>
      <c r="H420" s="107" t="str">
        <f>F420&amp;""&amp;"&lt;br&gt; T.08e Ko kun taɓa ganin ɗaya daga cikin wannan hotunan? Wanne a cikin su?"</f>
        <v>T.08e   Avez-vous déjà vu l'une de ces images ?&lt;br&gt; T.08e Ko kun taɓa ganin ɗaya daga cikin wannan hotunan? Wanne a cikin su?</v>
      </c>
      <c r="I420" s="67" t="str">
        <f>IF(F420="", "",F420)&amp;""&amp;"&lt;br&gt; T-08e Kala tineyan foto iyate irin ta?"</f>
        <v>T.08e   Avez-vous déjà vu l'une de ces images ?&lt;br&gt; T-08e Kala tineyan foto iyate irin ta?</v>
      </c>
      <c r="J420" s="89" t="str">
        <f t="shared" si="149"/>
        <v>T.08e   Avez-vous déjà vu l'une de ces images ?</v>
      </c>
      <c r="S420" s="189" t="s">
        <v>8</v>
      </c>
    </row>
    <row r="421" spans="1:25" s="191" customFormat="1" ht="14" customHeight="1" x14ac:dyDescent="0.2">
      <c r="A421" s="115" t="s">
        <v>85</v>
      </c>
      <c r="B421" s="115" t="s">
        <v>1634</v>
      </c>
      <c r="C421" s="190"/>
      <c r="D421" s="115"/>
      <c r="E421" s="115"/>
      <c r="F421" s="115"/>
      <c r="G421" s="115"/>
      <c r="H421" s="116"/>
      <c r="I421" s="118"/>
      <c r="J421" s="115"/>
      <c r="K421" s="115"/>
      <c r="L421" s="115"/>
      <c r="M421" s="115"/>
      <c r="N421" s="115"/>
      <c r="O421" s="115"/>
      <c r="P421" s="115"/>
      <c r="Q421" s="115"/>
      <c r="R421" s="115"/>
      <c r="S421" s="115"/>
      <c r="T421" s="115"/>
      <c r="U421" s="115"/>
      <c r="V421" s="115"/>
      <c r="W421" s="115"/>
    </row>
    <row r="422" spans="1:25" s="191" customFormat="1" ht="14" customHeight="1" x14ac:dyDescent="0.2">
      <c r="A422" s="115" t="s">
        <v>48</v>
      </c>
      <c r="B422" s="115" t="s">
        <v>1488</v>
      </c>
      <c r="C422" s="190"/>
      <c r="D422" s="115"/>
      <c r="E422" s="115"/>
      <c r="F422" s="115" t="str">
        <f>D422&amp;" "&amp;E422&amp;"  "&amp;C422</f>
        <v xml:space="preserve">   </v>
      </c>
      <c r="G422" s="115" t="str">
        <f>IF(F422="", "",F422)</f>
        <v xml:space="preserve">   </v>
      </c>
      <c r="H422" s="116"/>
      <c r="I422" s="118"/>
      <c r="J422" s="115" t="str">
        <f t="shared" ref="J422" si="155">IF(F422="", "",F422)</f>
        <v xml:space="preserve">   </v>
      </c>
      <c r="K422" s="115"/>
      <c r="L422" s="115"/>
      <c r="M422" s="115" t="s">
        <v>54</v>
      </c>
      <c r="N422" s="115"/>
      <c r="O422" s="115"/>
      <c r="P422" s="115"/>
      <c r="Q422" s="115"/>
      <c r="R422" s="115"/>
      <c r="S422" s="115"/>
      <c r="T422" s="115"/>
      <c r="U422" s="115"/>
      <c r="V422" s="115"/>
      <c r="W422" s="115"/>
      <c r="X422" s="115"/>
    </row>
    <row r="423" spans="1:25" s="189" customFormat="1" ht="14" customHeight="1" x14ac:dyDescent="0.2">
      <c r="A423" s="89" t="s">
        <v>355</v>
      </c>
      <c r="B423" s="188" t="s">
        <v>627</v>
      </c>
      <c r="C423" s="188" t="s">
        <v>357</v>
      </c>
      <c r="D423" s="89" t="s">
        <v>674</v>
      </c>
      <c r="F423" s="89" t="str">
        <f t="shared" si="148"/>
        <v>T.08f   Laquelle?</v>
      </c>
      <c r="G423" s="89" t="str">
        <f t="shared" si="154"/>
        <v>T.08f   Laquelle?</v>
      </c>
      <c r="H423" s="107" t="str">
        <f t="shared" ref="H423" si="156">G423</f>
        <v>T.08f   Laquelle?</v>
      </c>
      <c r="I423" s="67" t="str">
        <f t="shared" ref="I423:I424" si="157">IF(F423="", "",F423)</f>
        <v>T.08f   Laquelle?</v>
      </c>
      <c r="J423" s="89" t="str">
        <f t="shared" si="149"/>
        <v>T.08f   Laquelle?</v>
      </c>
      <c r="P423" s="189" t="s">
        <v>868</v>
      </c>
    </row>
    <row r="424" spans="1:25" s="189" customFormat="1" ht="14" customHeight="1" x14ac:dyDescent="0.2">
      <c r="A424" s="89" t="s">
        <v>314</v>
      </c>
      <c r="B424" s="188" t="s">
        <v>359</v>
      </c>
      <c r="C424" s="192" t="s">
        <v>358</v>
      </c>
      <c r="F424" s="89" t="str">
        <f t="shared" si="148"/>
        <v xml:space="preserve">   Agent: prendre les images de l’enquêtée</v>
      </c>
      <c r="G424" s="89" t="str">
        <f>F424</f>
        <v xml:space="preserve">   Agent: prendre les images de l’enquêtée</v>
      </c>
      <c r="H424" s="189" t="str">
        <f>F424</f>
        <v xml:space="preserve">   Agent: prendre les images de l’enquêtée</v>
      </c>
      <c r="I424" s="67" t="str">
        <f t="shared" si="157"/>
        <v xml:space="preserve">   Agent: prendre les images de l’enquêtée</v>
      </c>
      <c r="J424" s="89" t="str">
        <f t="shared" si="149"/>
        <v xml:space="preserve">   Agent: prendre les images de l’enquêtée</v>
      </c>
    </row>
    <row r="425" spans="1:25" s="191" customFormat="1" ht="14" customHeight="1" x14ac:dyDescent="0.2">
      <c r="A425" s="115" t="s">
        <v>85</v>
      </c>
      <c r="B425" s="115" t="s">
        <v>1488</v>
      </c>
      <c r="C425" s="190"/>
      <c r="D425" s="115"/>
      <c r="E425" s="115"/>
      <c r="F425" s="115"/>
      <c r="G425" s="115"/>
      <c r="H425" s="116"/>
      <c r="I425" s="118"/>
      <c r="J425" s="115"/>
      <c r="K425" s="115"/>
      <c r="L425" s="115"/>
      <c r="M425" s="115"/>
      <c r="N425" s="115"/>
      <c r="O425" s="115"/>
      <c r="P425" s="115"/>
      <c r="Q425" s="115"/>
      <c r="R425" s="115"/>
      <c r="S425" s="115"/>
      <c r="T425" s="115"/>
      <c r="U425" s="115"/>
      <c r="V425" s="115"/>
      <c r="W425" s="115"/>
    </row>
    <row r="426" spans="1:25" s="191" customFormat="1" ht="14" customHeight="1" x14ac:dyDescent="0.2">
      <c r="A426" s="115" t="s">
        <v>48</v>
      </c>
      <c r="B426" s="115" t="s">
        <v>909</v>
      </c>
      <c r="C426" s="190"/>
      <c r="D426" s="115"/>
      <c r="E426" s="115"/>
      <c r="F426" s="115" t="str">
        <f>D426&amp;" "&amp;E426&amp;"  "&amp;C426</f>
        <v xml:space="preserve">   </v>
      </c>
      <c r="G426" s="115" t="str">
        <f>IF(F426="", "",F426)</f>
        <v xml:space="preserve">   </v>
      </c>
      <c r="H426" s="116"/>
      <c r="I426" s="118"/>
      <c r="J426" s="115" t="str">
        <f>IF(F426="", "",F426)</f>
        <v xml:space="preserve">   </v>
      </c>
      <c r="K426" s="115"/>
      <c r="L426" s="115"/>
      <c r="M426" s="115" t="s">
        <v>54</v>
      </c>
      <c r="N426" s="115"/>
      <c r="O426" s="115"/>
      <c r="P426" s="115"/>
      <c r="Q426" s="115"/>
      <c r="R426" s="115"/>
      <c r="S426" s="115"/>
      <c r="T426" s="115"/>
      <c r="U426" s="115"/>
      <c r="V426" s="115"/>
      <c r="W426" s="115"/>
      <c r="X426" s="115"/>
    </row>
    <row r="427" spans="1:25" s="189" customFormat="1" ht="14" customHeight="1" x14ac:dyDescent="0.2">
      <c r="A427" s="90" t="s">
        <v>2</v>
      </c>
      <c r="B427" s="89" t="s">
        <v>1500</v>
      </c>
      <c r="C427" s="193" t="s">
        <v>1497</v>
      </c>
      <c r="D427" s="89" t="s">
        <v>1540</v>
      </c>
      <c r="E427" s="89"/>
      <c r="F427" s="89" t="str">
        <f t="shared" ref="F427" si="158">D427&amp;" "&amp;E427&amp;"  "&amp;C427</f>
        <v>T.09   De ces 4 qualités, laquelle est la plus nécessaire pour la réussite d'une femme dans ses activitiés? &lt;br&gt; 
1 Travailler avec acharnement &lt;br&gt;
2 Avoir de la paix &lt;br&gt;
3 Avoir l'initiative independante et la stratege &lt;br&gt;
4 Avoir les liens sociaux correctes (l'adhésion des gens)</v>
      </c>
      <c r="G427" s="105" t="s">
        <v>1590</v>
      </c>
      <c r="H427" s="108" t="s">
        <v>1589</v>
      </c>
      <c r="I427" s="67" t="s">
        <v>1557</v>
      </c>
      <c r="J427" s="89" t="str">
        <f>F427</f>
        <v>T.09   De ces 4 qualités, laquelle est la plus nécessaire pour la réussite d'une femme dans ses activitiés? &lt;br&gt; 
1 Travailler avec acharnement &lt;br&gt;
2 Avoir de la paix &lt;br&gt;
3 Avoir l'initiative independante et la stratege &lt;br&gt;
4 Avoir les liens sociaux correctes (l'adhésion des gens)</v>
      </c>
      <c r="K427" s="189" t="s">
        <v>857</v>
      </c>
      <c r="L427" s="89"/>
      <c r="M427" s="89"/>
      <c r="N427" s="89"/>
      <c r="O427" s="89"/>
      <c r="P427" s="89"/>
      <c r="Q427" s="89"/>
      <c r="R427" s="89"/>
      <c r="S427" s="89"/>
      <c r="T427" s="89"/>
      <c r="U427" s="89"/>
      <c r="V427" s="89"/>
      <c r="W427" s="89"/>
      <c r="X427" s="89"/>
    </row>
    <row r="428" spans="1:25" s="189" customFormat="1" ht="14" customHeight="1" x14ac:dyDescent="0.2">
      <c r="A428" s="194" t="s">
        <v>360</v>
      </c>
      <c r="B428" s="194" t="s">
        <v>361</v>
      </c>
      <c r="C428" s="195" t="s">
        <v>1506</v>
      </c>
      <c r="D428" s="89" t="s">
        <v>675</v>
      </c>
      <c r="F428" s="89" t="str">
        <f>D428&amp;" "&amp;E428&amp;"  "&amp;C428</f>
        <v>T.09a   La première qualité ?</v>
      </c>
      <c r="G428" s="195" t="str">
        <f>F428</f>
        <v>T.09a   La première qualité ?</v>
      </c>
      <c r="H428" s="195" t="str">
        <f>G428</f>
        <v>T.09a   La première qualité ?</v>
      </c>
      <c r="I428" s="67" t="str">
        <f t="shared" ref="I428:I431" si="159">IF(F428="", "",F428)</f>
        <v>T.09a   La première qualité ?</v>
      </c>
      <c r="J428" s="89" t="str">
        <f>IF(F428="", "",F428)</f>
        <v>T.09a   La première qualité ?</v>
      </c>
      <c r="N428" s="189" t="s">
        <v>1514</v>
      </c>
      <c r="O428" s="189" t="s">
        <v>1498</v>
      </c>
      <c r="S428" s="189" t="s">
        <v>8</v>
      </c>
    </row>
    <row r="429" spans="1:25" s="189" customFormat="1" ht="14" customHeight="1" x14ac:dyDescent="0.2">
      <c r="A429" s="194" t="s">
        <v>360</v>
      </c>
      <c r="B429" s="194" t="s">
        <v>362</v>
      </c>
      <c r="C429" s="194" t="s">
        <v>1507</v>
      </c>
      <c r="D429" s="89" t="s">
        <v>332</v>
      </c>
      <c r="F429" s="89" t="str">
        <f t="shared" ref="F429:F443" si="160">D429&amp;" "&amp;E429&amp;"  "&amp;C429</f>
        <v>T.09b   La deuxieme qualité ?</v>
      </c>
      <c r="G429" s="194" t="s">
        <v>874</v>
      </c>
      <c r="H429" s="194" t="str">
        <f>F429</f>
        <v>T.09b   La deuxieme qualité ?</v>
      </c>
      <c r="I429" s="67" t="str">
        <f t="shared" si="159"/>
        <v>T.09b   La deuxieme qualité ?</v>
      </c>
      <c r="J429" s="89" t="str">
        <f>IF(F429="", "",F429)</f>
        <v>T.09b   La deuxieme qualité ?</v>
      </c>
      <c r="N429" s="189" t="s">
        <v>1515</v>
      </c>
      <c r="O429" s="189" t="s">
        <v>1498</v>
      </c>
      <c r="S429" s="189" t="s">
        <v>8</v>
      </c>
      <c r="X429" s="194" t="s">
        <v>896</v>
      </c>
      <c r="Y429" s="89"/>
    </row>
    <row r="430" spans="1:25" s="189" customFormat="1" ht="14" customHeight="1" x14ac:dyDescent="0.2">
      <c r="A430" s="194" t="s">
        <v>360</v>
      </c>
      <c r="B430" s="194" t="s">
        <v>363</v>
      </c>
      <c r="C430" s="194" t="s">
        <v>1508</v>
      </c>
      <c r="D430" s="89" t="s">
        <v>676</v>
      </c>
      <c r="F430" s="89" t="str">
        <f t="shared" si="160"/>
        <v>T.09c   La troisième qualité ?</v>
      </c>
      <c r="G430" s="194" t="s">
        <v>875</v>
      </c>
      <c r="H430" s="194" t="str">
        <f>F430</f>
        <v>T.09c   La troisième qualité ?</v>
      </c>
      <c r="I430" s="67" t="str">
        <f t="shared" si="159"/>
        <v>T.09c   La troisième qualité ?</v>
      </c>
      <c r="J430" s="89" t="str">
        <f>IF(F430="", "",F430)</f>
        <v>T.09c   La troisième qualité ?</v>
      </c>
      <c r="N430" s="189" t="s">
        <v>1520</v>
      </c>
      <c r="O430" s="189" t="s">
        <v>1498</v>
      </c>
      <c r="S430" s="189" t="s">
        <v>8</v>
      </c>
      <c r="X430" s="194" t="s">
        <v>897</v>
      </c>
      <c r="Y430" s="89"/>
    </row>
    <row r="431" spans="1:25" s="189" customFormat="1" ht="14" customHeight="1" x14ac:dyDescent="0.2">
      <c r="A431" s="194" t="s">
        <v>360</v>
      </c>
      <c r="B431" s="194" t="s">
        <v>364</v>
      </c>
      <c r="C431" s="194" t="s">
        <v>1509</v>
      </c>
      <c r="D431" s="89" t="s">
        <v>677</v>
      </c>
      <c r="F431" s="89" t="str">
        <f t="shared" si="160"/>
        <v>T.09d   La quatrième qualité ?</v>
      </c>
      <c r="G431" s="194" t="s">
        <v>876</v>
      </c>
      <c r="H431" s="194" t="str">
        <f>F431</f>
        <v>T.09d   La quatrième qualité ?</v>
      </c>
      <c r="I431" s="67" t="str">
        <f t="shared" si="159"/>
        <v>T.09d   La quatrième qualité ?</v>
      </c>
      <c r="J431" s="89" t="str">
        <f>IF(F431="", "",F431)</f>
        <v>T.09d   La quatrième qualité ?</v>
      </c>
      <c r="K431" s="189" t="s">
        <v>1541</v>
      </c>
      <c r="N431" s="189" t="s">
        <v>1516</v>
      </c>
      <c r="O431" s="189" t="s">
        <v>1498</v>
      </c>
      <c r="S431" s="189" t="s">
        <v>8</v>
      </c>
      <c r="X431" s="194" t="s">
        <v>898</v>
      </c>
      <c r="Y431" s="89"/>
    </row>
    <row r="432" spans="1:25" s="191" customFormat="1" ht="14" customHeight="1" x14ac:dyDescent="0.2">
      <c r="A432" s="115" t="s">
        <v>85</v>
      </c>
      <c r="B432" s="115" t="s">
        <v>909</v>
      </c>
      <c r="C432" s="190"/>
      <c r="D432" s="115"/>
      <c r="E432" s="115"/>
      <c r="F432" s="115"/>
      <c r="G432" s="115"/>
      <c r="H432" s="116"/>
      <c r="I432" s="118"/>
      <c r="J432" s="115"/>
      <c r="K432" s="115"/>
      <c r="L432" s="115"/>
      <c r="M432" s="115"/>
      <c r="N432" s="115"/>
      <c r="O432" s="115"/>
      <c r="P432" s="115"/>
      <c r="Q432" s="115"/>
      <c r="R432" s="115"/>
      <c r="S432" s="115"/>
      <c r="T432" s="115"/>
      <c r="U432" s="115"/>
      <c r="V432" s="115"/>
      <c r="W432" s="115"/>
    </row>
    <row r="433" spans="1:25" s="191" customFormat="1" ht="14" customHeight="1" x14ac:dyDescent="0.2">
      <c r="A433" s="115" t="s">
        <v>48</v>
      </c>
      <c r="B433" s="115" t="s">
        <v>910</v>
      </c>
      <c r="C433" s="190"/>
      <c r="D433" s="115"/>
      <c r="E433" s="115"/>
      <c r="F433" s="115" t="str">
        <f>D433&amp;" "&amp;E433&amp;"  "&amp;C433</f>
        <v xml:space="preserve">   </v>
      </c>
      <c r="G433" s="115" t="str">
        <f>IF(F433="", "",F433)</f>
        <v xml:space="preserve">   </v>
      </c>
      <c r="H433" s="116"/>
      <c r="I433" s="118"/>
      <c r="J433" s="115" t="str">
        <f>IF(F433="", "",F433)</f>
        <v xml:space="preserve">   </v>
      </c>
      <c r="K433" s="115"/>
      <c r="L433" s="115"/>
      <c r="M433" s="115" t="s">
        <v>54</v>
      </c>
      <c r="N433" s="115"/>
      <c r="O433" s="115"/>
      <c r="P433" s="115"/>
      <c r="Q433" s="115"/>
      <c r="R433" s="115"/>
      <c r="S433" s="115"/>
      <c r="T433" s="115"/>
      <c r="U433" s="115"/>
      <c r="V433" s="115"/>
      <c r="W433" s="115"/>
      <c r="X433" s="115"/>
    </row>
    <row r="434" spans="1:25" s="189" customFormat="1" ht="14" customHeight="1" x14ac:dyDescent="0.2">
      <c r="A434" s="194" t="s">
        <v>2</v>
      </c>
      <c r="B434" s="89" t="s">
        <v>1501</v>
      </c>
      <c r="C434" s="193" t="s">
        <v>1617</v>
      </c>
      <c r="D434" s="89" t="s">
        <v>1542</v>
      </c>
      <c r="E434" s="89"/>
      <c r="F434" s="89" t="str">
        <f>D434&amp;" "&amp;E434&amp;"  "&amp;C434</f>
        <v xml:space="preserve">T.10   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La première raison ? </v>
      </c>
      <c r="G434" s="105" t="s">
        <v>1543</v>
      </c>
      <c r="H434" s="108" t="s">
        <v>1544</v>
      </c>
      <c r="I434" s="67" t="s">
        <v>1556</v>
      </c>
      <c r="J434" s="89" t="str">
        <f>F434</f>
        <v xml:space="preserve">T.10   De ces 4 qualités, quelle est la raison principale pour laquelle les femmes n'ont pas de succès dans leurs activités? Donner la raison principale. 
&lt;br&gt;
1  Ne respectent pas les autres &lt;br&gt;
2  N’ont pas de persévérance face aux obstacles &lt;br&gt;
3  Ont de la tension dans le ménage &lt;br&gt;
4  N'ont pas de plan d’affaires personnelle pour l'avenir 
La première raison ? </v>
      </c>
      <c r="K434" s="189" t="s">
        <v>857</v>
      </c>
      <c r="L434" s="89"/>
      <c r="M434" s="89"/>
      <c r="N434" s="89"/>
      <c r="O434" s="89"/>
      <c r="P434" s="89"/>
      <c r="Q434" s="89"/>
      <c r="R434" s="89"/>
      <c r="S434" s="89"/>
      <c r="T434" s="89"/>
      <c r="U434" s="89"/>
      <c r="V434" s="89"/>
      <c r="W434" s="89"/>
      <c r="X434" s="89"/>
    </row>
    <row r="435" spans="1:25" s="189" customFormat="1" ht="14" customHeight="1" x14ac:dyDescent="0.2">
      <c r="A435" s="194" t="s">
        <v>384</v>
      </c>
      <c r="B435" s="188" t="s">
        <v>368</v>
      </c>
      <c r="C435" s="188" t="s">
        <v>1502</v>
      </c>
      <c r="D435" s="89" t="s">
        <v>678</v>
      </c>
      <c r="F435" s="89" t="str">
        <f>D435&amp;" "&amp;E435&amp;"  "&amp;C435</f>
        <v xml:space="preserve">T.10a   La première raison ? </v>
      </c>
      <c r="G435" s="189" t="str">
        <f>F435</f>
        <v xml:space="preserve">T.10a   La première raison ? </v>
      </c>
      <c r="H435" s="189" t="str">
        <f>F435</f>
        <v xml:space="preserve">T.10a   La première raison ? </v>
      </c>
      <c r="I435" s="67" t="str">
        <f t="shared" ref="I435:I438" si="161">IF(F435="", "",F435)</f>
        <v xml:space="preserve">T.10a   La première raison ? </v>
      </c>
      <c r="J435" s="89" t="str">
        <f>IF(F435="", "",F435)</f>
        <v xml:space="preserve">T.10a   La première raison ? </v>
      </c>
      <c r="N435" s="189" t="s">
        <v>1518</v>
      </c>
      <c r="O435" s="189" t="s">
        <v>1499</v>
      </c>
      <c r="S435" s="189" t="s">
        <v>8</v>
      </c>
      <c r="X435" s="89"/>
      <c r="Y435" s="89"/>
    </row>
    <row r="436" spans="1:25" s="189" customFormat="1" ht="14" customHeight="1" x14ac:dyDescent="0.2">
      <c r="A436" s="194" t="s">
        <v>384</v>
      </c>
      <c r="B436" s="188" t="s">
        <v>369</v>
      </c>
      <c r="C436" s="188" t="s">
        <v>1503</v>
      </c>
      <c r="D436" s="89" t="s">
        <v>679</v>
      </c>
      <c r="F436" s="89" t="str">
        <f t="shared" si="160"/>
        <v xml:space="preserve">T.10b   La deuxième raison ? </v>
      </c>
      <c r="G436" s="189" t="str">
        <f>F436</f>
        <v xml:space="preserve">T.10b   La deuxième raison ? </v>
      </c>
      <c r="H436" s="194" t="str">
        <f>F436</f>
        <v xml:space="preserve">T.10b   La deuxième raison ? </v>
      </c>
      <c r="I436" s="67" t="str">
        <f t="shared" si="161"/>
        <v xml:space="preserve">T.10b   La deuxième raison ? </v>
      </c>
      <c r="J436" s="89" t="str">
        <f>IF(F436="", "",F436)</f>
        <v xml:space="preserve">T.10b   La deuxième raison ? </v>
      </c>
      <c r="N436" s="189" t="s">
        <v>1517</v>
      </c>
      <c r="O436" s="189" t="s">
        <v>1499</v>
      </c>
      <c r="S436" s="189" t="s">
        <v>8</v>
      </c>
      <c r="X436" s="194" t="s">
        <v>1489</v>
      </c>
      <c r="Y436" s="89"/>
    </row>
    <row r="437" spans="1:25" s="189" customFormat="1" ht="14" customHeight="1" x14ac:dyDescent="0.2">
      <c r="A437" s="194" t="s">
        <v>384</v>
      </c>
      <c r="B437" s="188" t="s">
        <v>370</v>
      </c>
      <c r="C437" s="188" t="s">
        <v>1504</v>
      </c>
      <c r="D437" s="89" t="s">
        <v>680</v>
      </c>
      <c r="F437" s="89" t="str">
        <f t="shared" si="160"/>
        <v>T.10c   La troisième raison ?</v>
      </c>
      <c r="G437" s="189" t="str">
        <f>F437</f>
        <v>T.10c   La troisième raison ?</v>
      </c>
      <c r="H437" s="194" t="str">
        <f>F437</f>
        <v>T.10c   La troisième raison ?</v>
      </c>
      <c r="I437" s="67" t="str">
        <f t="shared" si="161"/>
        <v>T.10c   La troisième raison ?</v>
      </c>
      <c r="J437" s="89" t="str">
        <f>IF(F437="", "",F437)</f>
        <v>T.10c   La troisième raison ?</v>
      </c>
      <c r="N437" s="189" t="s">
        <v>1521</v>
      </c>
      <c r="O437" s="189" t="s">
        <v>1499</v>
      </c>
      <c r="S437" s="189" t="s">
        <v>8</v>
      </c>
      <c r="X437" s="194" t="s">
        <v>1490</v>
      </c>
    </row>
    <row r="438" spans="1:25" s="189" customFormat="1" ht="14" customHeight="1" x14ac:dyDescent="0.2">
      <c r="A438" s="194" t="s">
        <v>384</v>
      </c>
      <c r="B438" s="188" t="s">
        <v>371</v>
      </c>
      <c r="C438" s="188" t="s">
        <v>1505</v>
      </c>
      <c r="D438" s="89" t="s">
        <v>681</v>
      </c>
      <c r="F438" s="89" t="str">
        <f t="shared" si="160"/>
        <v xml:space="preserve">T.10d   La quatrième raison ? </v>
      </c>
      <c r="G438" s="189" t="str">
        <f>F438</f>
        <v xml:space="preserve">T.10d   La quatrième raison ? </v>
      </c>
      <c r="H438" s="194" t="str">
        <f>F438</f>
        <v xml:space="preserve">T.10d   La quatrième raison ? </v>
      </c>
      <c r="I438" s="67" t="str">
        <f t="shared" si="161"/>
        <v xml:space="preserve">T.10d   La quatrième raison ? </v>
      </c>
      <c r="J438" s="89" t="str">
        <f>IF(F438="", "",F438)</f>
        <v xml:space="preserve">T.10d   La quatrième raison ? </v>
      </c>
      <c r="K438" s="189" t="s">
        <v>1541</v>
      </c>
      <c r="N438" s="189" t="s">
        <v>1519</v>
      </c>
      <c r="O438" s="189" t="s">
        <v>1499</v>
      </c>
      <c r="S438" s="189" t="s">
        <v>8</v>
      </c>
      <c r="X438" s="194" t="s">
        <v>1491</v>
      </c>
    </row>
    <row r="439" spans="1:25" s="191" customFormat="1" ht="14" customHeight="1" x14ac:dyDescent="0.2">
      <c r="A439" s="115" t="s">
        <v>85</v>
      </c>
      <c r="B439" s="115" t="s">
        <v>910</v>
      </c>
      <c r="C439" s="190"/>
      <c r="D439" s="115"/>
      <c r="E439" s="115"/>
      <c r="F439" s="115"/>
      <c r="G439" s="115"/>
      <c r="H439" s="116"/>
      <c r="I439" s="118"/>
      <c r="J439" s="115"/>
      <c r="K439" s="115"/>
      <c r="L439" s="115"/>
      <c r="M439" s="115"/>
      <c r="N439" s="115"/>
      <c r="O439" s="115"/>
      <c r="P439" s="115"/>
      <c r="Q439" s="115"/>
      <c r="R439" s="115"/>
      <c r="S439" s="115"/>
      <c r="T439" s="115"/>
      <c r="U439" s="115"/>
      <c r="V439" s="115"/>
      <c r="W439" s="115"/>
    </row>
    <row r="440" spans="1:25" s="191" customFormat="1" ht="14" customHeight="1" x14ac:dyDescent="0.2">
      <c r="A440" s="115" t="s">
        <v>48</v>
      </c>
      <c r="B440" s="115" t="s">
        <v>911</v>
      </c>
      <c r="C440" s="190"/>
      <c r="D440" s="115"/>
      <c r="E440" s="115"/>
      <c r="F440" s="115" t="str">
        <f>D440&amp;" "&amp;E440&amp;"  "&amp;C440</f>
        <v xml:space="preserve">   </v>
      </c>
      <c r="G440" s="115" t="str">
        <f>IF(F440="", "",F440)</f>
        <v xml:space="preserve">   </v>
      </c>
      <c r="H440" s="116"/>
      <c r="I440" s="118"/>
      <c r="J440" s="115" t="str">
        <f>IF(F440="", "",F440)</f>
        <v xml:space="preserve">   </v>
      </c>
      <c r="K440" s="115"/>
      <c r="L440" s="115"/>
      <c r="M440" s="115" t="s">
        <v>54</v>
      </c>
      <c r="N440" s="115"/>
      <c r="O440" s="115"/>
      <c r="P440" s="115"/>
      <c r="Q440" s="115"/>
      <c r="R440" s="115"/>
      <c r="S440" s="115"/>
      <c r="T440" s="115"/>
      <c r="U440" s="115"/>
      <c r="V440" s="115"/>
      <c r="W440" s="115"/>
      <c r="X440" s="115"/>
    </row>
    <row r="441" spans="1:25" s="189" customFormat="1" ht="14" customHeight="1" x14ac:dyDescent="0.2">
      <c r="A441" s="189" t="s">
        <v>390</v>
      </c>
      <c r="B441" s="189" t="s">
        <v>389</v>
      </c>
      <c r="C441" s="188" t="s">
        <v>1160</v>
      </c>
      <c r="D441" s="89" t="s">
        <v>336</v>
      </c>
      <c r="F441" s="89" t="str">
        <f t="shared" si="160"/>
        <v>T.11   Qui a plus de probabilité d´avoir du succès économique entre 
&lt;br&gt;
1. Une femme qui travaille dur mais qui n'a pas de paix et
&lt;br&gt;
2. Une femme qui a le paix mais ne travaille pas dur</v>
      </c>
      <c r="G441" s="189" t="str">
        <f>F441&amp;""&amp;"&lt;br&gt; Mey no gonda sayé amaté norou &lt;br&gt;
1 Wayboro kan gagoygoumou ama assinda lakalkaney da &lt;br&gt;
2. Wayboro kan gonad lakal kaney ama assi goye goumo?"</f>
        <v>T.11   Qui a plus de probabilité d´avoir du succès économique entre 
&lt;br&gt;
1. Une femme qui travaille dur mais qui n'a pas de paix et
&lt;br&gt;
2. Une femme qui a le paix mais ne travaille pas dur&lt;br&gt; Mey no gonda sayé amaté norou &lt;br&gt;
1 Wayboro kan gagoygoumou ama assinda lakalkaney da &lt;br&gt;
2. Wayboro kan gonad lakal kaney ama assi goye goumo?</v>
      </c>
      <c r="H441" s="196" t="s">
        <v>1545</v>
      </c>
      <c r="I441" s="67" t="str">
        <f>IF(F441="", "",F441)&amp;""&amp;"T-11 Milan takharan nagarawin egadare digh tchikhawchawin nette win azrouf, garé? &lt;br&gt; 1= tamtoute tichghalate wiya egass titenette wir tissa. &lt;br&gt; 2= tamtoute tan san titenette tinsa egass wir tichghel wilin. "</f>
        <v xml:space="preserve">T.11   Qui a plus de probabilité d´avoir du succès économique entre 
&lt;br&gt;
1. Une femme qui travaille dur mais qui n'a pas de paix et
&lt;br&gt;
2. Une femme qui a le paix mais ne travaille pas durT-11 Milan takharan nagarawin egadare digh tchikhawchawin nette win azrouf, garé? &lt;br&gt; 1= tamtoute tichghalate wiya egass titenette wir tissa. &lt;br&gt; 2= tamtoute tan san titenette tinsa egass wir tichghel wilin. </v>
      </c>
      <c r="J441" s="89" t="str">
        <f>IF(F441="", "",F441)</f>
        <v>T.11   Qui a plus de probabilité d´avoir du succès économique entre 
&lt;br&gt;
1. Une femme qui travaille dur mais qui n'a pas de paix et
&lt;br&gt;
2. Une femme qui a le paix mais ne travaille pas dur</v>
      </c>
      <c r="S441" s="189" t="s">
        <v>8</v>
      </c>
      <c r="X441" s="89"/>
    </row>
    <row r="442" spans="1:25" s="197" customFormat="1" ht="14" customHeight="1" x14ac:dyDescent="0.2">
      <c r="A442" s="197" t="s">
        <v>392</v>
      </c>
      <c r="B442" s="198" t="s">
        <v>397</v>
      </c>
      <c r="C442" s="198" t="s">
        <v>923</v>
      </c>
      <c r="D442" s="109" t="s">
        <v>342</v>
      </c>
      <c r="F442" s="109" t="str">
        <f t="shared" si="160"/>
        <v>T.12a   Parmi les émotions ci-dessous, lesquelles voudriez-vous le plus ressentir ? La première? 
&lt;br&gt;
1  calme/paisible &lt;br&gt;
2  heureuse  &lt;br&gt;
3  confiance en soi &lt;br&gt;
4  respecté</v>
      </c>
      <c r="G442" s="197" t="str">
        <f>F442&amp;""&amp;"&lt;br&gt;&lt;br&gt; Missaye wora woffono ni hime gaba ?&lt;br&gt;
1. Lakal kaney &lt;br&gt; 
2. Makaniyan &lt;br&gt;
3. Borma yarda nibonga &lt;br&gt;
4. Berandi yan"</f>
        <v>T.12a   Parmi les émotions ci-dessous, lesquelles voudriez-vous le plus ressentir ? La première? 
&lt;br&gt;
1  calme/paisible &lt;br&gt;
2  heureuse  &lt;br&gt;
3  confiance en soi &lt;br&gt;
4  respecté&lt;br&gt;&lt;br&gt; Missaye wora woffono ni hime gaba ?&lt;br&gt;
1. Lakal kaney &lt;br&gt; 
2. Makaniyan &lt;br&gt;
3. Borma yarda nibonga &lt;br&gt;
4. Berandi yan</v>
      </c>
      <c r="H442" s="197" t="s">
        <v>924</v>
      </c>
      <c r="I442" s="67" t="str">
        <f>IF(F442="", "",F442)&amp;""&amp;"T-12a digh betoutan win de, innare ta tarame attite tislim? Ta tezarate? &lt;br&gt; 1= tegazarin titte. &lt;br&gt; 2=amoknan man. &lt;br&gt; 3=tirdan man. &lt;br&gt; 4=aladabe."</f>
        <v>T.12a   Parmi les émotions ci-dessous, lesquelles voudriez-vous le plus ressentir ? La première? 
&lt;br&gt;
1  calme/paisible &lt;br&gt;
2  heureuse  &lt;br&gt;
3  confiance en soi &lt;br&gt;
4  respectéT-12a digh betoutan win de, innare ta tarame attite tislim? Ta tezarate? &lt;br&gt; 1= tegazarin titte. &lt;br&gt; 2=amoknan man. &lt;br&gt; 3=tirdan man. &lt;br&gt; 4=aladabe.</v>
      </c>
      <c r="J442" s="109" t="str">
        <f>IF(F442="", "",F442)</f>
        <v>T.12a   Parmi les émotions ci-dessous, lesquelles voudriez-vous le plus ressentir ? La première? 
&lt;br&gt;
1  calme/paisible &lt;br&gt;
2  heureuse  &lt;br&gt;
3  confiance en soi &lt;br&gt;
4  respecté</v>
      </c>
      <c r="K442" s="197" t="s">
        <v>858</v>
      </c>
      <c r="S442" s="197" t="s">
        <v>8</v>
      </c>
      <c r="X442" s="109"/>
    </row>
    <row r="443" spans="1:25" s="189" customFormat="1" ht="14" customHeight="1" x14ac:dyDescent="0.2">
      <c r="A443" s="189" t="s">
        <v>392</v>
      </c>
      <c r="B443" s="193" t="s">
        <v>398</v>
      </c>
      <c r="C443" s="193" t="s">
        <v>399</v>
      </c>
      <c r="D443" s="89" t="s">
        <v>344</v>
      </c>
      <c r="F443" s="105" t="str">
        <f t="shared" si="160"/>
        <v xml:space="preserve">T.12b   La deuxième ? </v>
      </c>
      <c r="G443" s="189" t="str">
        <f>F443</f>
        <v xml:space="preserve">T.12b   La deuxième ? </v>
      </c>
      <c r="H443" s="196" t="str">
        <f>F443</f>
        <v xml:space="preserve">T.12b   La deuxième ? </v>
      </c>
      <c r="I443" s="67" t="str">
        <f t="shared" ref="I443:I445" si="162">IF(F443="", "",F443)</f>
        <v xml:space="preserve">T.12b   La deuxième ? </v>
      </c>
      <c r="J443" s="105" t="str">
        <f>IF(F443="", "",F443)</f>
        <v xml:space="preserve">T.12b   La deuxième ? </v>
      </c>
      <c r="N443" s="189" t="s">
        <v>1495</v>
      </c>
      <c r="O443" s="189" t="s">
        <v>1496</v>
      </c>
      <c r="S443" s="189" t="s">
        <v>8</v>
      </c>
      <c r="Y443" s="89"/>
    </row>
    <row r="444" spans="1:25" s="191" customFormat="1" ht="14" customHeight="1" x14ac:dyDescent="0.2">
      <c r="A444" s="115" t="s">
        <v>85</v>
      </c>
      <c r="B444" s="115" t="s">
        <v>911</v>
      </c>
      <c r="C444" s="199"/>
      <c r="D444" s="115"/>
      <c r="E444" s="115"/>
      <c r="F444" s="117"/>
      <c r="G444" s="117"/>
      <c r="H444" s="118"/>
      <c r="I444" s="118"/>
      <c r="J444" s="117"/>
      <c r="K444" s="117"/>
      <c r="L444" s="115"/>
      <c r="M444" s="115"/>
      <c r="N444" s="115"/>
      <c r="O444" s="117"/>
      <c r="P444" s="115"/>
      <c r="Q444" s="115"/>
      <c r="R444" s="115"/>
      <c r="S444" s="115"/>
      <c r="T444" s="115"/>
      <c r="U444" s="115"/>
      <c r="V444" s="115"/>
      <c r="W444" s="115"/>
    </row>
    <row r="445" spans="1:25" ht="14" customHeight="1" x14ac:dyDescent="0.2">
      <c r="A445" s="11" t="s">
        <v>307</v>
      </c>
      <c r="B445" s="68" t="s">
        <v>308</v>
      </c>
      <c r="C445" s="11" t="s">
        <v>309</v>
      </c>
      <c r="D445" s="11" t="s">
        <v>1237</v>
      </c>
      <c r="E445" s="11"/>
      <c r="F445" s="11" t="str">
        <f>D445&amp;" "&amp;E445&amp;"  "&amp;C445</f>
        <v xml:space="preserve">T.13   Qui était présent pendant la section en plus de la répondante? 
Si la répondante était seule, cochez la première option. </v>
      </c>
      <c r="G445" s="11" t="str">
        <f>IF(F445="", "",F445)</f>
        <v xml:space="preserve">T.13   Qui était présent pendant la section en plus de la répondante? 
Si la répondante était seule, cochez la première option. </v>
      </c>
      <c r="H445" s="74" t="str">
        <f>F445</f>
        <v xml:space="preserve">T.13   Qui était présent pendant la section en plus de la répondante? 
Si la répondante était seule, cochez la première option. </v>
      </c>
      <c r="I445" s="67" t="str">
        <f t="shared" si="162"/>
        <v xml:space="preserve">T.13   Qui était présent pendant la section en plus de la répondante? 
Si la répondante était seule, cochez la première option. </v>
      </c>
      <c r="J445" s="11" t="str">
        <f>IF(F445="", "",F445)</f>
        <v xml:space="preserve">T.13   Qui était présent pendant la section en plus de la répondante? 
Si la répondante était seule, cochez la première option. </v>
      </c>
      <c r="K445" s="11" t="s">
        <v>859</v>
      </c>
      <c r="L445" s="11"/>
      <c r="M445" s="11"/>
      <c r="N445" s="11" t="s">
        <v>310</v>
      </c>
      <c r="O445" s="11"/>
      <c r="P445" s="11"/>
      <c r="Q445" s="11"/>
      <c r="R445" s="11"/>
      <c r="S445" s="11" t="s">
        <v>8</v>
      </c>
      <c r="T445" s="11"/>
      <c r="U445" s="11"/>
      <c r="V445" s="11"/>
      <c r="W445" s="11"/>
      <c r="X445" s="11"/>
      <c r="Y445" s="11"/>
    </row>
    <row r="446" spans="1:25" ht="14" customHeight="1" x14ac:dyDescent="0.2">
      <c r="A446" s="11" t="s">
        <v>50</v>
      </c>
      <c r="B446" s="11" t="s">
        <v>1238</v>
      </c>
      <c r="C446" s="67"/>
      <c r="D446" s="11"/>
      <c r="E446" s="11"/>
      <c r="F446" s="67"/>
      <c r="G446" s="67" t="str">
        <f>IF(F446="", "",F446)</f>
        <v/>
      </c>
      <c r="H446" s="76"/>
      <c r="I446" s="76"/>
      <c r="J446" s="67" t="str">
        <f>IF(F446="", "",F446)</f>
        <v/>
      </c>
      <c r="K446" s="67"/>
      <c r="L446" s="11"/>
      <c r="M446" s="11"/>
      <c r="N446" s="11"/>
      <c r="O446" s="67"/>
      <c r="P446" s="11"/>
      <c r="Q446" s="11"/>
      <c r="R446" s="11"/>
      <c r="S446" s="11"/>
      <c r="T446" s="11"/>
      <c r="U446" s="11"/>
      <c r="V446" s="11" t="s">
        <v>52</v>
      </c>
      <c r="W446" s="11"/>
      <c r="X446" s="11"/>
      <c r="Y446" s="11"/>
    </row>
    <row r="447" spans="1:25" s="185" customFormat="1" ht="14" customHeight="1" x14ac:dyDescent="0.2">
      <c r="A447" s="127" t="s">
        <v>85</v>
      </c>
      <c r="B447" s="127" t="s">
        <v>1128</v>
      </c>
      <c r="C447" s="130"/>
      <c r="D447" s="127"/>
      <c r="E447" s="127"/>
      <c r="F447" s="131"/>
      <c r="G447" s="131"/>
      <c r="H447" s="132"/>
      <c r="I447" s="132"/>
      <c r="J447" s="131"/>
      <c r="K447" s="130"/>
      <c r="L447" s="127"/>
      <c r="M447" s="127"/>
      <c r="N447" s="127"/>
      <c r="O447" s="130"/>
      <c r="P447" s="127"/>
      <c r="Q447" s="127"/>
      <c r="R447" s="127"/>
      <c r="S447" s="127"/>
      <c r="T447" s="127"/>
      <c r="U447" s="127"/>
      <c r="V447" s="127"/>
      <c r="W447" s="127"/>
      <c r="X447" s="127"/>
      <c r="Y447" s="127"/>
    </row>
    <row r="448" spans="1:25" ht="14" customHeight="1" x14ac:dyDescent="0.2">
      <c r="A448" s="11" t="s">
        <v>538</v>
      </c>
      <c r="B448" s="11" t="s">
        <v>539</v>
      </c>
      <c r="C448" s="11" t="s">
        <v>540</v>
      </c>
      <c r="D448" s="11"/>
      <c r="E448" s="11"/>
      <c r="F448" s="11" t="str">
        <f>D448&amp;" "&amp;E448&amp;"  "&amp;C448</f>
        <v xml:space="preserve">   AGENT ENQUETEUR : Quelle(s) langue(s) ont été utilisées lors de cette enquete ? </v>
      </c>
      <c r="G448" s="11" t="str">
        <f t="shared" ref="G448:H449" si="163">IF(F448="", "",F448)</f>
        <v xml:space="preserve">   AGENT ENQUETEUR : Quelle(s) langue(s) ont été utilisées lors de cette enquete ? </v>
      </c>
      <c r="H448" s="74" t="str">
        <f>F448</f>
        <v xml:space="preserve">   AGENT ENQUETEUR : Quelle(s) langue(s) ont été utilisées lors de cette enquete ? </v>
      </c>
      <c r="I448" s="67" t="str">
        <f t="shared" ref="I448:I449" si="164">IF(F448="", "",F448)</f>
        <v xml:space="preserve">   AGENT ENQUETEUR : Quelle(s) langue(s) ont été utilisées lors de cette enquete ? </v>
      </c>
      <c r="J448" s="11" t="str">
        <f t="shared" ref="J448:J452" si="165">IF(F448="", "",F448)</f>
        <v xml:space="preserve">   AGENT ENQUETEUR : Quelle(s) langue(s) ont été utilisées lors de cette enquete ? </v>
      </c>
      <c r="K448" s="11"/>
      <c r="L448" s="11"/>
      <c r="M448" s="11"/>
      <c r="N448" s="11"/>
      <c r="O448" s="11"/>
      <c r="P448" s="11"/>
      <c r="Q448" s="11"/>
      <c r="R448" s="11"/>
      <c r="S448" s="11" t="s">
        <v>8</v>
      </c>
      <c r="T448" s="11"/>
      <c r="U448" s="11"/>
      <c r="V448" s="11"/>
      <c r="W448" s="11"/>
      <c r="X448" s="11"/>
      <c r="Y448" s="164"/>
    </row>
    <row r="449" spans="1:25" ht="14" customHeight="1" x14ac:dyDescent="0.2">
      <c r="A449" s="11" t="s">
        <v>269</v>
      </c>
      <c r="B449" s="11" t="s">
        <v>541</v>
      </c>
      <c r="C449" s="67" t="s">
        <v>542</v>
      </c>
      <c r="D449" s="11"/>
      <c r="E449" s="11"/>
      <c r="F449" s="67" t="str">
        <f>D449&amp;" "&amp;E449&amp;"  "&amp;C449</f>
        <v xml:space="preserve">   Quelle autre langue ? </v>
      </c>
      <c r="G449" s="67" t="str">
        <f t="shared" si="163"/>
        <v xml:space="preserve">   Quelle autre langue ? </v>
      </c>
      <c r="H449" s="76" t="str">
        <f t="shared" si="163"/>
        <v xml:space="preserve">   Quelle autre langue ? </v>
      </c>
      <c r="I449" s="67" t="str">
        <f t="shared" si="164"/>
        <v xml:space="preserve">   Quelle autre langue ? </v>
      </c>
      <c r="J449" s="67" t="str">
        <f t="shared" si="165"/>
        <v xml:space="preserve">   Quelle autre langue ? </v>
      </c>
      <c r="K449" s="67"/>
      <c r="L449" s="11"/>
      <c r="M449" s="11"/>
      <c r="N449" s="11"/>
      <c r="O449" s="67"/>
      <c r="P449" s="11" t="s">
        <v>543</v>
      </c>
      <c r="Q449" s="11"/>
      <c r="R449" s="11"/>
      <c r="S449" s="11" t="s">
        <v>8</v>
      </c>
      <c r="T449" s="11"/>
      <c r="U449" s="11"/>
      <c r="V449" s="11"/>
      <c r="W449" s="11"/>
      <c r="X449" s="11"/>
      <c r="Y449" s="164"/>
    </row>
    <row r="450" spans="1:25" s="160" customFormat="1" ht="14" customHeight="1" x14ac:dyDescent="0.2">
      <c r="A450" s="119" t="s">
        <v>85</v>
      </c>
      <c r="B450" s="119" t="s">
        <v>1130</v>
      </c>
      <c r="C450" s="120"/>
      <c r="D450" s="119"/>
      <c r="E450" s="119"/>
      <c r="F450" s="120"/>
      <c r="G450" s="120" t="str">
        <f>IF(F450="", "",F450)</f>
        <v/>
      </c>
      <c r="H450" s="121"/>
      <c r="I450" s="121"/>
      <c r="J450" s="120" t="str">
        <f>IF(F450="", "",F450)</f>
        <v/>
      </c>
      <c r="K450" s="120"/>
      <c r="L450" s="119"/>
      <c r="M450" s="119"/>
      <c r="N450" s="119"/>
      <c r="O450" s="120"/>
      <c r="P450" s="119"/>
      <c r="Q450" s="119"/>
      <c r="R450" s="119"/>
      <c r="S450" s="119"/>
      <c r="T450" s="119"/>
      <c r="U450" s="119"/>
      <c r="V450" s="119"/>
      <c r="W450" s="119"/>
      <c r="X450" s="119"/>
    </row>
    <row r="451" spans="1:25" ht="14" customHeight="1" x14ac:dyDescent="0.2">
      <c r="A451" s="200" t="s">
        <v>440</v>
      </c>
      <c r="B451" s="200" t="s">
        <v>544</v>
      </c>
      <c r="C451" s="200" t="s">
        <v>545</v>
      </c>
      <c r="D451" s="11"/>
      <c r="E451" s="11"/>
      <c r="F451" s="67" t="str">
        <f>D451&amp;" "&amp;E451&amp;"  "&amp;C451</f>
        <v xml:space="preserve">   Prendre les coordonees GPS</v>
      </c>
      <c r="G451" s="67" t="str">
        <f>IF(F451="", "",F451)</f>
        <v xml:space="preserve">   Prendre les coordonees GPS</v>
      </c>
      <c r="H451" s="76" t="str">
        <f>G451</f>
        <v xml:space="preserve">   Prendre les coordonees GPS</v>
      </c>
      <c r="I451" s="67" t="str">
        <f t="shared" ref="I451:I452" si="166">IF(F451="", "",F451)</f>
        <v xml:space="preserve">   Prendre les coordonees GPS</v>
      </c>
      <c r="J451" s="67" t="str">
        <f t="shared" si="165"/>
        <v xml:space="preserve">   Prendre les coordonees GPS</v>
      </c>
      <c r="K451" s="67"/>
      <c r="L451" s="11"/>
      <c r="M451" s="11"/>
      <c r="N451" s="11"/>
      <c r="O451" s="67"/>
      <c r="P451" s="11"/>
      <c r="Q451" s="11"/>
      <c r="R451" s="11"/>
      <c r="S451" s="11"/>
      <c r="T451" s="11"/>
      <c r="U451" s="11"/>
      <c r="V451" s="11"/>
      <c r="W451" s="11"/>
      <c r="X451" s="11"/>
    </row>
    <row r="452" spans="1:25" ht="14" customHeight="1" x14ac:dyDescent="0.2">
      <c r="A452" s="200" t="s">
        <v>546</v>
      </c>
      <c r="B452" s="200" t="s">
        <v>547</v>
      </c>
      <c r="C452" s="200" t="s">
        <v>548</v>
      </c>
      <c r="D452" s="11"/>
      <c r="E452" s="11"/>
      <c r="F452" s="67" t="str">
        <f>D452&amp;" "&amp;E452&amp;"  "&amp;C452</f>
        <v xml:space="preserve">   Assurez-vous d'éteindre les données de localisation. </v>
      </c>
      <c r="G452" s="67" t="str">
        <f>IF(F452="", "",F452)</f>
        <v xml:space="preserve">   Assurez-vous d'éteindre les données de localisation. </v>
      </c>
      <c r="H452" s="76" t="str">
        <f>G452</f>
        <v xml:space="preserve">   Assurez-vous d'éteindre les données de localisation. </v>
      </c>
      <c r="I452" s="67" t="str">
        <f t="shared" si="166"/>
        <v xml:space="preserve">   Assurez-vous d'éteindre les données de localisation. </v>
      </c>
      <c r="J452" s="67" t="str">
        <f t="shared" si="165"/>
        <v xml:space="preserve">   Assurez-vous d'éteindre les données de localisation. </v>
      </c>
      <c r="K452" s="67"/>
      <c r="L452" s="11"/>
      <c r="M452" s="11"/>
      <c r="N452" s="11"/>
      <c r="O452" s="67"/>
      <c r="P452" s="11"/>
      <c r="Q452" s="11"/>
      <c r="R452" s="11"/>
      <c r="S452" s="11"/>
      <c r="T452" s="11"/>
      <c r="U452" s="11"/>
      <c r="V452" s="11"/>
      <c r="W452" s="11"/>
      <c r="X452" s="11"/>
    </row>
  </sheetData>
  <conditionalFormatting sqref="C428:C430">
    <cfRule type="expression" dxfId="350" priority="596" stopIfTrue="1">
      <formula>#REF!="begin group"</formula>
    </cfRule>
  </conditionalFormatting>
  <conditionalFormatting sqref="C428:C430">
    <cfRule type="expression" dxfId="349" priority="597" stopIfTrue="1">
      <formula>#REF!="begin repeat"</formula>
    </cfRule>
  </conditionalFormatting>
  <conditionalFormatting sqref="C428:C430">
    <cfRule type="expression" dxfId="348" priority="598" stopIfTrue="1">
      <formula>#REF!="text"</formula>
    </cfRule>
  </conditionalFormatting>
  <conditionalFormatting sqref="C428:C430">
    <cfRule type="expression" dxfId="347" priority="599" stopIfTrue="1">
      <formula>#REF!="integer"</formula>
    </cfRule>
  </conditionalFormatting>
  <conditionalFormatting sqref="C428:C430">
    <cfRule type="expression" dxfId="346" priority="600" stopIfTrue="1">
      <formula>#REF!="decimal"</formula>
    </cfRule>
  </conditionalFormatting>
  <conditionalFormatting sqref="C428:C430">
    <cfRule type="expression" dxfId="345" priority="601" stopIfTrue="1">
      <formula>OR(AND(LEFT(#REF!, 16)="select_multiple ", LEN(#REF!)&gt;16, NOT(ISNUMBER(SEARCH(" ", #REF!, 17)))), AND(LEFT(#REF!, 11)="select_one ", LEN(#REF!)&gt;11, NOT(ISNUMBER(SEARCH(" ", #REF!, 12)))))</formula>
    </cfRule>
  </conditionalFormatting>
  <conditionalFormatting sqref="C428:C430">
    <cfRule type="expression" dxfId="344" priority="603" stopIfTrue="1">
      <formula>#REF!="note"</formula>
    </cfRule>
  </conditionalFormatting>
  <conditionalFormatting sqref="C428:C430">
    <cfRule type="expression" dxfId="343" priority="604" stopIfTrue="1">
      <formula>#REF!="barcode"</formula>
    </cfRule>
  </conditionalFormatting>
  <conditionalFormatting sqref="C428:C430">
    <cfRule type="expression" dxfId="342" priority="605" stopIfTrue="1">
      <formula>OR(#REF!="geopoint", #REF!="geoshape", #REF!="geotrace")</formula>
    </cfRule>
  </conditionalFormatting>
  <conditionalFormatting sqref="C428:C430">
    <cfRule type="expression" dxfId="341" priority="607" stopIfTrue="1">
      <formula>OR(#REF!="date", #REF!="datetime")</formula>
    </cfRule>
  </conditionalFormatting>
  <conditionalFormatting sqref="C428:C430">
    <cfRule type="expression" dxfId="340" priority="608" stopIfTrue="1">
      <formula>#REF!="image"</formula>
    </cfRule>
  </conditionalFormatting>
  <conditionalFormatting sqref="C428:C430">
    <cfRule type="expression" dxfId="339" priority="609" stopIfTrue="1">
      <formula>OR(#REF!="audio", #REF!="video")</formula>
    </cfRule>
  </conditionalFormatting>
  <conditionalFormatting sqref="A428:A430 C428:C430">
    <cfRule type="expression" dxfId="338" priority="610" stopIfTrue="1">
      <formula>#REF!="comments"</formula>
    </cfRule>
  </conditionalFormatting>
  <conditionalFormatting sqref="A428:A430 C428:C430">
    <cfRule type="expression" dxfId="337" priority="611" stopIfTrue="1">
      <formula>OR(#REF!="audio", #REF!="video")</formula>
    </cfRule>
  </conditionalFormatting>
  <conditionalFormatting sqref="A428:A430 C428:C430">
    <cfRule type="expression" dxfId="336" priority="612" stopIfTrue="1">
      <formula>#REF!="image"</formula>
    </cfRule>
  </conditionalFormatting>
  <conditionalFormatting sqref="A428:A430 C428:C430">
    <cfRule type="expression" dxfId="335" priority="613" stopIfTrue="1">
      <formula>OR(#REF!="date", #REF!="datetime")</formula>
    </cfRule>
  </conditionalFormatting>
  <conditionalFormatting sqref="A428:A430 C428:C430">
    <cfRule type="expression" dxfId="334" priority="614" stopIfTrue="1">
      <formula>OR(#REF!="calculate", #REF!="calculate_here")</formula>
    </cfRule>
  </conditionalFormatting>
  <conditionalFormatting sqref="A428:A430 C428:C430">
    <cfRule type="expression" dxfId="333" priority="615" stopIfTrue="1">
      <formula>#REF!="note"</formula>
    </cfRule>
  </conditionalFormatting>
  <conditionalFormatting sqref="A428:A430 C428:C430">
    <cfRule type="expression" dxfId="332" priority="616" stopIfTrue="1">
      <formula>#REF!="barcode"</formula>
    </cfRule>
  </conditionalFormatting>
  <conditionalFormatting sqref="A428:A430 C428:C430">
    <cfRule type="expression" dxfId="331" priority="617" stopIfTrue="1">
      <formula>OR(#REF!="geopoint", #REF!="geoshape", #REF!="geotrace")</formula>
    </cfRule>
  </conditionalFormatting>
  <conditionalFormatting sqref="A428:A430 C428:C430">
    <cfRule type="expression" dxfId="330" priority="618" stopIfTrue="1">
      <formula>OR(#REF!="audio audit", #REF!="text audit", #REF!="speed violations count", #REF!="speed violations list", #REF!="speed violations audit")</formula>
    </cfRule>
  </conditionalFormatting>
  <conditionalFormatting sqref="A428:A430 C428:C430">
    <cfRule type="expression" dxfId="329" priority="619" stopIfTrue="1">
      <formula>OR(#REF!="username", #REF!="phonenumber", #REF!="start", #REF!="end", #REF!="deviceid", #REF!="subscriberid", #REF!="simserial", #REF!="caseid")</formula>
    </cfRule>
  </conditionalFormatting>
  <conditionalFormatting sqref="A428:A430 C428:C430">
    <cfRule type="expression" dxfId="328" priority="620" stopIfTrue="1">
      <formula>OR(AND(LEFT(#REF!, 16)="select_multiple ", LEN(#REF!)&gt;16, NOT(ISNUMBER(SEARCH(" ", #REF!, 17)))), AND(LEFT(#REF!, 11)="select_one ", LEN(#REF!)&gt;11, NOT(ISNUMBER(SEARCH(" ", #REF!, 12)))))</formula>
    </cfRule>
  </conditionalFormatting>
  <conditionalFormatting sqref="A428:A430 C428:C430">
    <cfRule type="expression" dxfId="327" priority="621" stopIfTrue="1">
      <formula>#REF!="decimal"</formula>
    </cfRule>
  </conditionalFormatting>
  <conditionalFormatting sqref="A428:A430 C428:C430">
    <cfRule type="expression" dxfId="326" priority="622" stopIfTrue="1">
      <formula>#REF!="integer"</formula>
    </cfRule>
  </conditionalFormatting>
  <conditionalFormatting sqref="A428:A430 C428:C430">
    <cfRule type="expression" dxfId="325" priority="623" stopIfTrue="1">
      <formula>#REF!="text"</formula>
    </cfRule>
  </conditionalFormatting>
  <conditionalFormatting sqref="A428:A430 C428:C430">
    <cfRule type="expression" dxfId="324" priority="624" stopIfTrue="1">
      <formula>#REF!="end repeat"</formula>
    </cfRule>
  </conditionalFormatting>
  <conditionalFormatting sqref="A428:A430 C428:C430">
    <cfRule type="expression" dxfId="323" priority="625" stopIfTrue="1">
      <formula>#REF!="begin repeat"</formula>
    </cfRule>
  </conditionalFormatting>
  <conditionalFormatting sqref="A428:A430 C428:C430">
    <cfRule type="expression" dxfId="322" priority="626" stopIfTrue="1">
      <formula>#REF!="end group"</formula>
    </cfRule>
  </conditionalFormatting>
  <conditionalFormatting sqref="A428:A430 C428:C430">
    <cfRule type="expression" dxfId="321" priority="627" stopIfTrue="1">
      <formula>#REF!="begin group"</formula>
    </cfRule>
  </conditionalFormatting>
  <conditionalFormatting sqref="C431">
    <cfRule type="expression" dxfId="320" priority="563" stopIfTrue="1">
      <formula>#REF!="begin group"</formula>
    </cfRule>
  </conditionalFormatting>
  <conditionalFormatting sqref="C431">
    <cfRule type="expression" dxfId="319" priority="564" stopIfTrue="1">
      <formula>#REF!="begin repeat"</formula>
    </cfRule>
  </conditionalFormatting>
  <conditionalFormatting sqref="C431">
    <cfRule type="expression" dxfId="318" priority="565" stopIfTrue="1">
      <formula>#REF!="text"</formula>
    </cfRule>
  </conditionalFormatting>
  <conditionalFormatting sqref="C431">
    <cfRule type="expression" dxfId="317" priority="566" stopIfTrue="1">
      <formula>#REF!="integer"</formula>
    </cfRule>
  </conditionalFormatting>
  <conditionalFormatting sqref="C431">
    <cfRule type="expression" dxfId="316" priority="567" stopIfTrue="1">
      <formula>#REF!="decimal"</formula>
    </cfRule>
  </conditionalFormatting>
  <conditionalFormatting sqref="C431">
    <cfRule type="expression" dxfId="315" priority="568" stopIfTrue="1">
      <formula>OR(AND(LEFT(#REF!, 16)="select_multiple ", LEN(#REF!)&gt;16, NOT(ISNUMBER(SEARCH(" ", #REF!, 17)))), AND(LEFT(#REF!, 11)="select_one ", LEN(#REF!)&gt;11, NOT(ISNUMBER(SEARCH(" ", #REF!, 12)))))</formula>
    </cfRule>
  </conditionalFormatting>
  <conditionalFormatting sqref="C431">
    <cfRule type="expression" dxfId="314" priority="570" stopIfTrue="1">
      <formula>#REF!="note"</formula>
    </cfRule>
  </conditionalFormatting>
  <conditionalFormatting sqref="C431">
    <cfRule type="expression" dxfId="313" priority="571" stopIfTrue="1">
      <formula>#REF!="barcode"</formula>
    </cfRule>
  </conditionalFormatting>
  <conditionalFormatting sqref="C431">
    <cfRule type="expression" dxfId="312" priority="572" stopIfTrue="1">
      <formula>OR(#REF!="geopoint", #REF!="geoshape", #REF!="geotrace")</formula>
    </cfRule>
  </conditionalFormatting>
  <conditionalFormatting sqref="C431">
    <cfRule type="expression" dxfId="311" priority="574" stopIfTrue="1">
      <formula>OR(#REF!="date", #REF!="datetime")</formula>
    </cfRule>
  </conditionalFormatting>
  <conditionalFormatting sqref="C431">
    <cfRule type="expression" dxfId="310" priority="575" stopIfTrue="1">
      <formula>#REF!="image"</formula>
    </cfRule>
  </conditionalFormatting>
  <conditionalFormatting sqref="C431">
    <cfRule type="expression" dxfId="309" priority="576" stopIfTrue="1">
      <formula>OR(#REF!="audio", #REF!="video")</formula>
    </cfRule>
  </conditionalFormatting>
  <conditionalFormatting sqref="A431 C431">
    <cfRule type="expression" dxfId="308" priority="577" stopIfTrue="1">
      <formula>#REF!="comments"</formula>
    </cfRule>
  </conditionalFormatting>
  <conditionalFormatting sqref="A431 C431">
    <cfRule type="expression" dxfId="307" priority="578" stopIfTrue="1">
      <formula>OR(#REF!="audio", #REF!="video")</formula>
    </cfRule>
  </conditionalFormatting>
  <conditionalFormatting sqref="A431 C431">
    <cfRule type="expression" dxfId="306" priority="579" stopIfTrue="1">
      <formula>#REF!="image"</formula>
    </cfRule>
  </conditionalFormatting>
  <conditionalFormatting sqref="A431 C431">
    <cfRule type="expression" dxfId="305" priority="580" stopIfTrue="1">
      <formula>OR(#REF!="date", #REF!="datetime")</formula>
    </cfRule>
  </conditionalFormatting>
  <conditionalFormatting sqref="A431 C431">
    <cfRule type="expression" dxfId="304" priority="581" stopIfTrue="1">
      <formula>OR(#REF!="calculate", #REF!="calculate_here")</formula>
    </cfRule>
  </conditionalFormatting>
  <conditionalFormatting sqref="A431 C431">
    <cfRule type="expression" dxfId="303" priority="582" stopIfTrue="1">
      <formula>#REF!="note"</formula>
    </cfRule>
  </conditionalFormatting>
  <conditionalFormatting sqref="A431 C431">
    <cfRule type="expression" dxfId="302" priority="583" stopIfTrue="1">
      <formula>#REF!="barcode"</formula>
    </cfRule>
  </conditionalFormatting>
  <conditionalFormatting sqref="A431 C431">
    <cfRule type="expression" dxfId="301" priority="584" stopIfTrue="1">
      <formula>OR(#REF!="geopoint", #REF!="geoshape", #REF!="geotrace")</formula>
    </cfRule>
  </conditionalFormatting>
  <conditionalFormatting sqref="A431 C431">
    <cfRule type="expression" dxfId="300" priority="585" stopIfTrue="1">
      <formula>OR(#REF!="audio audit", #REF!="text audit", #REF!="speed violations count", #REF!="speed violations list", #REF!="speed violations audit")</formula>
    </cfRule>
  </conditionalFormatting>
  <conditionalFormatting sqref="A431 C431">
    <cfRule type="expression" dxfId="299" priority="586" stopIfTrue="1">
      <formula>OR(#REF!="username", #REF!="phonenumber", #REF!="start", #REF!="end", #REF!="deviceid", #REF!="subscriberid", #REF!="simserial", #REF!="caseid")</formula>
    </cfRule>
  </conditionalFormatting>
  <conditionalFormatting sqref="A431 C431">
    <cfRule type="expression" dxfId="298" priority="587" stopIfTrue="1">
      <formula>OR(AND(LEFT(#REF!, 16)="select_multiple ", LEN(#REF!)&gt;16, NOT(ISNUMBER(SEARCH(" ", #REF!, 17)))), AND(LEFT(#REF!, 11)="select_one ", LEN(#REF!)&gt;11, NOT(ISNUMBER(SEARCH(" ", #REF!, 12)))))</formula>
    </cfRule>
  </conditionalFormatting>
  <conditionalFormatting sqref="A431 C431">
    <cfRule type="expression" dxfId="297" priority="588" stopIfTrue="1">
      <formula>#REF!="decimal"</formula>
    </cfRule>
  </conditionalFormatting>
  <conditionalFormatting sqref="A431 C431">
    <cfRule type="expression" dxfId="296" priority="589" stopIfTrue="1">
      <formula>#REF!="integer"</formula>
    </cfRule>
  </conditionalFormatting>
  <conditionalFormatting sqref="A431 C431">
    <cfRule type="expression" dxfId="295" priority="590" stopIfTrue="1">
      <formula>#REF!="text"</formula>
    </cfRule>
  </conditionalFormatting>
  <conditionalFormatting sqref="A431 C431">
    <cfRule type="expression" dxfId="294" priority="591" stopIfTrue="1">
      <formula>#REF!="end repeat"</formula>
    </cfRule>
  </conditionalFormatting>
  <conditionalFormatting sqref="A431 C431">
    <cfRule type="expression" dxfId="293" priority="592" stopIfTrue="1">
      <formula>#REF!="begin repeat"</formula>
    </cfRule>
  </conditionalFormatting>
  <conditionalFormatting sqref="A431 C431">
    <cfRule type="expression" dxfId="292" priority="593" stopIfTrue="1">
      <formula>#REF!="end group"</formula>
    </cfRule>
  </conditionalFormatting>
  <conditionalFormatting sqref="A431 C431">
    <cfRule type="expression" dxfId="291" priority="594" stopIfTrue="1">
      <formula>#REF!="begin group"</formula>
    </cfRule>
  </conditionalFormatting>
  <conditionalFormatting sqref="G431">
    <cfRule type="expression" dxfId="290" priority="515" stopIfTrue="1">
      <formula>#REF!="begin group"</formula>
    </cfRule>
  </conditionalFormatting>
  <conditionalFormatting sqref="G428:H430">
    <cfRule type="expression" dxfId="289" priority="545" stopIfTrue="1">
      <formula>#REF!="comments"</formula>
    </cfRule>
  </conditionalFormatting>
  <conditionalFormatting sqref="G428:H430">
    <cfRule type="expression" dxfId="288" priority="546" stopIfTrue="1">
      <formula>OR(#REF!="audio", #REF!="video")</formula>
    </cfRule>
  </conditionalFormatting>
  <conditionalFormatting sqref="G428:H430">
    <cfRule type="expression" dxfId="287" priority="547" stopIfTrue="1">
      <formula>#REF!="image"</formula>
    </cfRule>
  </conditionalFormatting>
  <conditionalFormatting sqref="G428:H430">
    <cfRule type="expression" dxfId="286" priority="548" stopIfTrue="1">
      <formula>OR(#REF!="date", #REF!="datetime")</formula>
    </cfRule>
  </conditionalFormatting>
  <conditionalFormatting sqref="G428:H430">
    <cfRule type="expression" dxfId="285" priority="549" stopIfTrue="1">
      <formula>OR(#REF!="calculate", #REF!="calculate_here")</formula>
    </cfRule>
  </conditionalFormatting>
  <conditionalFormatting sqref="G428:H430">
    <cfRule type="expression" dxfId="284" priority="550" stopIfTrue="1">
      <formula>#REF!="note"</formula>
    </cfRule>
  </conditionalFormatting>
  <conditionalFormatting sqref="G428:H430">
    <cfRule type="expression" dxfId="283" priority="551" stopIfTrue="1">
      <formula>#REF!="barcode"</formula>
    </cfRule>
  </conditionalFormatting>
  <conditionalFormatting sqref="G428:H430">
    <cfRule type="expression" dxfId="282" priority="552" stopIfTrue="1">
      <formula>OR(#REF!="geopoint", #REF!="geoshape", #REF!="geotrace")</formula>
    </cfRule>
  </conditionalFormatting>
  <conditionalFormatting sqref="G428:H430">
    <cfRule type="expression" dxfId="281" priority="553" stopIfTrue="1">
      <formula>OR(#REF!="audio audit", #REF!="text audit", #REF!="speed violations count", #REF!="speed violations list", #REF!="speed violations audit")</formula>
    </cfRule>
  </conditionalFormatting>
  <conditionalFormatting sqref="G428:H430">
    <cfRule type="expression" dxfId="280" priority="554" stopIfTrue="1">
      <formula>OR(#REF!="username", #REF!="phonenumber", #REF!="start", #REF!="end", #REF!="deviceid", #REF!="subscriberid", #REF!="simserial", #REF!="caseid")</formula>
    </cfRule>
  </conditionalFormatting>
  <conditionalFormatting sqref="G428:H430">
    <cfRule type="expression" dxfId="279" priority="555" stopIfTrue="1">
      <formula>OR(AND(LEFT(#REF!, 16)="select_multiple ", LEN(#REF!)&gt;16, NOT(ISNUMBER(SEARCH(" ", #REF!, 17)))), AND(LEFT(#REF!, 11)="select_one ", LEN(#REF!)&gt;11, NOT(ISNUMBER(SEARCH(" ", #REF!, 12)))))</formula>
    </cfRule>
  </conditionalFormatting>
  <conditionalFormatting sqref="G428:H430">
    <cfRule type="expression" dxfId="278" priority="556" stopIfTrue="1">
      <formula>#REF!="decimal"</formula>
    </cfRule>
  </conditionalFormatting>
  <conditionalFormatting sqref="G428:H430">
    <cfRule type="expression" dxfId="277" priority="557" stopIfTrue="1">
      <formula>#REF!="integer"</formula>
    </cfRule>
  </conditionalFormatting>
  <conditionalFormatting sqref="G428:H430">
    <cfRule type="expression" dxfId="276" priority="558" stopIfTrue="1">
      <formula>#REF!="text"</formula>
    </cfRule>
  </conditionalFormatting>
  <conditionalFormatting sqref="G428:H430">
    <cfRule type="expression" dxfId="275" priority="559" stopIfTrue="1">
      <formula>#REF!="end repeat"</formula>
    </cfRule>
  </conditionalFormatting>
  <conditionalFormatting sqref="G428:H430">
    <cfRule type="expression" dxfId="274" priority="560" stopIfTrue="1">
      <formula>#REF!="begin repeat"</formula>
    </cfRule>
  </conditionalFormatting>
  <conditionalFormatting sqref="G428:H430">
    <cfRule type="expression" dxfId="273" priority="561" stopIfTrue="1">
      <formula>#REF!="end group"</formula>
    </cfRule>
  </conditionalFormatting>
  <conditionalFormatting sqref="G428:H430">
    <cfRule type="expression" dxfId="272" priority="562" stopIfTrue="1">
      <formula>#REF!="begin group"</formula>
    </cfRule>
  </conditionalFormatting>
  <conditionalFormatting sqref="G431">
    <cfRule type="expression" dxfId="271" priority="527" stopIfTrue="1">
      <formula>#REF!="comments"</formula>
    </cfRule>
  </conditionalFormatting>
  <conditionalFormatting sqref="G431">
    <cfRule type="expression" dxfId="270" priority="528" stopIfTrue="1">
      <formula>OR(#REF!="audio", #REF!="video")</formula>
    </cfRule>
  </conditionalFormatting>
  <conditionalFormatting sqref="G431">
    <cfRule type="expression" dxfId="269" priority="529" stopIfTrue="1">
      <formula>#REF!="image"</formula>
    </cfRule>
  </conditionalFormatting>
  <conditionalFormatting sqref="G431">
    <cfRule type="expression" dxfId="268" priority="530" stopIfTrue="1">
      <formula>OR(#REF!="date", #REF!="datetime")</formula>
    </cfRule>
  </conditionalFormatting>
  <conditionalFormatting sqref="G431">
    <cfRule type="expression" dxfId="267" priority="531" stopIfTrue="1">
      <formula>OR(#REF!="calculate", #REF!="calculate_here")</formula>
    </cfRule>
  </conditionalFormatting>
  <conditionalFormatting sqref="G431">
    <cfRule type="expression" dxfId="266" priority="532" stopIfTrue="1">
      <formula>#REF!="note"</formula>
    </cfRule>
  </conditionalFormatting>
  <conditionalFormatting sqref="G431">
    <cfRule type="expression" dxfId="265" priority="533" stopIfTrue="1">
      <formula>#REF!="barcode"</formula>
    </cfRule>
  </conditionalFormatting>
  <conditionalFormatting sqref="G431">
    <cfRule type="expression" dxfId="264" priority="534" stopIfTrue="1">
      <formula>OR(#REF!="geopoint", #REF!="geoshape", #REF!="geotrace")</formula>
    </cfRule>
  </conditionalFormatting>
  <conditionalFormatting sqref="G431">
    <cfRule type="expression" dxfId="263" priority="535" stopIfTrue="1">
      <formula>OR(#REF!="audio audit", #REF!="text audit", #REF!="speed violations count", #REF!="speed violations list", #REF!="speed violations audit")</formula>
    </cfRule>
  </conditionalFormatting>
  <conditionalFormatting sqref="G431">
    <cfRule type="expression" dxfId="262" priority="536" stopIfTrue="1">
      <formula>OR(#REF!="username", #REF!="phonenumber", #REF!="start", #REF!="end", #REF!="deviceid", #REF!="subscriberid", #REF!="simserial", #REF!="caseid")</formula>
    </cfRule>
  </conditionalFormatting>
  <conditionalFormatting sqref="G431">
    <cfRule type="expression" dxfId="261" priority="537" stopIfTrue="1">
      <formula>OR(AND(LEFT(#REF!, 16)="select_multiple ", LEN(#REF!)&gt;16, NOT(ISNUMBER(SEARCH(" ", #REF!, 17)))), AND(LEFT(#REF!, 11)="select_one ", LEN(#REF!)&gt;11, NOT(ISNUMBER(SEARCH(" ", #REF!, 12)))))</formula>
    </cfRule>
  </conditionalFormatting>
  <conditionalFormatting sqref="G431">
    <cfRule type="expression" dxfId="260" priority="538" stopIfTrue="1">
      <formula>#REF!="decimal"</formula>
    </cfRule>
  </conditionalFormatting>
  <conditionalFormatting sqref="G431">
    <cfRule type="expression" dxfId="259" priority="539" stopIfTrue="1">
      <formula>#REF!="integer"</formula>
    </cfRule>
  </conditionalFormatting>
  <conditionalFormatting sqref="G431">
    <cfRule type="expression" dxfId="258" priority="540" stopIfTrue="1">
      <formula>#REF!="text"</formula>
    </cfRule>
  </conditionalFormatting>
  <conditionalFormatting sqref="G431">
    <cfRule type="expression" dxfId="257" priority="541" stopIfTrue="1">
      <formula>#REF!="end repeat"</formula>
    </cfRule>
  </conditionalFormatting>
  <conditionalFormatting sqref="G431">
    <cfRule type="expression" dxfId="256" priority="542" stopIfTrue="1">
      <formula>#REF!="begin repeat"</formula>
    </cfRule>
  </conditionalFormatting>
  <conditionalFormatting sqref="G431">
    <cfRule type="expression" dxfId="255" priority="543" stopIfTrue="1">
      <formula>#REF!="end group"</formula>
    </cfRule>
  </conditionalFormatting>
  <conditionalFormatting sqref="G431">
    <cfRule type="expression" dxfId="254" priority="544" stopIfTrue="1">
      <formula>#REF!="begin group"</formula>
    </cfRule>
  </conditionalFormatting>
  <conditionalFormatting sqref="G431">
    <cfRule type="expression" dxfId="253" priority="516" stopIfTrue="1">
      <formula>#REF!="begin repeat"</formula>
    </cfRule>
  </conditionalFormatting>
  <conditionalFormatting sqref="G431">
    <cfRule type="expression" dxfId="252" priority="517" stopIfTrue="1">
      <formula>#REF!="text"</formula>
    </cfRule>
  </conditionalFormatting>
  <conditionalFormatting sqref="G431">
    <cfRule type="expression" dxfId="251" priority="518" stopIfTrue="1">
      <formula>#REF!="integer"</formula>
    </cfRule>
  </conditionalFormatting>
  <conditionalFormatting sqref="G431">
    <cfRule type="expression" dxfId="250" priority="519" stopIfTrue="1">
      <formula>#REF!="decimal"</formula>
    </cfRule>
  </conditionalFormatting>
  <conditionalFormatting sqref="G431">
    <cfRule type="expression" dxfId="249" priority="520" stopIfTrue="1">
      <formula>OR(AND(LEFT(#REF!, 16)="select_multiple ", LEN(#REF!)&gt;16, NOT(ISNUMBER(SEARCH(" ", #REF!, 17)))), AND(LEFT(#REF!, 11)="select_one ", LEN(#REF!)&gt;11, NOT(ISNUMBER(SEARCH(" ", #REF!, 12)))))</formula>
    </cfRule>
  </conditionalFormatting>
  <conditionalFormatting sqref="G431">
    <cfRule type="expression" dxfId="248" priority="521" stopIfTrue="1">
      <formula>#REF!="note"</formula>
    </cfRule>
  </conditionalFormatting>
  <conditionalFormatting sqref="G431">
    <cfRule type="expression" dxfId="247" priority="522" stopIfTrue="1">
      <formula>#REF!="barcode"</formula>
    </cfRule>
  </conditionalFormatting>
  <conditionalFormatting sqref="G431">
    <cfRule type="expression" dxfId="246" priority="523" stopIfTrue="1">
      <formula>OR(#REF!="geopoint", #REF!="geoshape", #REF!="geotrace")</formula>
    </cfRule>
  </conditionalFormatting>
  <conditionalFormatting sqref="G431">
    <cfRule type="expression" dxfId="245" priority="524" stopIfTrue="1">
      <formula>OR(#REF!="date", #REF!="datetime")</formula>
    </cfRule>
  </conditionalFormatting>
  <conditionalFormatting sqref="G431">
    <cfRule type="expression" dxfId="244" priority="525" stopIfTrue="1">
      <formula>#REF!="image"</formula>
    </cfRule>
  </conditionalFormatting>
  <conditionalFormatting sqref="G431">
    <cfRule type="expression" dxfId="243" priority="526" stopIfTrue="1">
      <formula>OR(#REF!="audio", #REF!="video")</formula>
    </cfRule>
  </conditionalFormatting>
  <conditionalFormatting sqref="A435">
    <cfRule type="expression" dxfId="242" priority="497" stopIfTrue="1">
      <formula>#REF!="comments"</formula>
    </cfRule>
  </conditionalFormatting>
  <conditionalFormatting sqref="A435">
    <cfRule type="expression" dxfId="241" priority="498" stopIfTrue="1">
      <formula>OR(#REF!="audio", #REF!="video")</formula>
    </cfRule>
  </conditionalFormatting>
  <conditionalFormatting sqref="A435">
    <cfRule type="expression" dxfId="240" priority="499" stopIfTrue="1">
      <formula>#REF!="image"</formula>
    </cfRule>
  </conditionalFormatting>
  <conditionalFormatting sqref="A435">
    <cfRule type="expression" dxfId="239" priority="500" stopIfTrue="1">
      <formula>OR(#REF!="date", #REF!="datetime")</formula>
    </cfRule>
  </conditionalFormatting>
  <conditionalFormatting sqref="A435">
    <cfRule type="expression" dxfId="238" priority="501" stopIfTrue="1">
      <formula>OR(#REF!="calculate", #REF!="calculate_here")</formula>
    </cfRule>
  </conditionalFormatting>
  <conditionalFormatting sqref="A435">
    <cfRule type="expression" dxfId="237" priority="502" stopIfTrue="1">
      <formula>#REF!="note"</formula>
    </cfRule>
  </conditionalFormatting>
  <conditionalFormatting sqref="A435">
    <cfRule type="expression" dxfId="236" priority="503" stopIfTrue="1">
      <formula>#REF!="barcode"</formula>
    </cfRule>
  </conditionalFormatting>
  <conditionalFormatting sqref="A435">
    <cfRule type="expression" dxfId="235" priority="504" stopIfTrue="1">
      <formula>OR(#REF!="geopoint", #REF!="geoshape", #REF!="geotrace")</formula>
    </cfRule>
  </conditionalFormatting>
  <conditionalFormatting sqref="A435">
    <cfRule type="expression" dxfId="234" priority="505" stopIfTrue="1">
      <formula>OR(#REF!="audio audit", #REF!="text audit", #REF!="speed violations count", #REF!="speed violations list", #REF!="speed violations audit")</formula>
    </cfRule>
  </conditionalFormatting>
  <conditionalFormatting sqref="A435">
    <cfRule type="expression" dxfId="233" priority="506" stopIfTrue="1">
      <formula>OR(#REF!="username", #REF!="phonenumber", #REF!="start", #REF!="end", #REF!="deviceid", #REF!="subscriberid", #REF!="simserial", #REF!="caseid")</formula>
    </cfRule>
  </conditionalFormatting>
  <conditionalFormatting sqref="A435">
    <cfRule type="expression" dxfId="232" priority="507" stopIfTrue="1">
      <formula>OR(AND(LEFT(#REF!, 16)="select_multiple ", LEN(#REF!)&gt;16, NOT(ISNUMBER(SEARCH(" ", #REF!, 17)))), AND(LEFT(#REF!, 11)="select_one ", LEN(#REF!)&gt;11, NOT(ISNUMBER(SEARCH(" ", #REF!, 12)))))</formula>
    </cfRule>
  </conditionalFormatting>
  <conditionalFormatting sqref="A435">
    <cfRule type="expression" dxfId="231" priority="508" stopIfTrue="1">
      <formula>#REF!="decimal"</formula>
    </cfRule>
  </conditionalFormatting>
  <conditionalFormatting sqref="A435">
    <cfRule type="expression" dxfId="230" priority="509" stopIfTrue="1">
      <formula>#REF!="integer"</formula>
    </cfRule>
  </conditionalFormatting>
  <conditionalFormatting sqref="A435">
    <cfRule type="expression" dxfId="229" priority="510" stopIfTrue="1">
      <formula>#REF!="text"</formula>
    </cfRule>
  </conditionalFormatting>
  <conditionalFormatting sqref="A435">
    <cfRule type="expression" dxfId="228" priority="511" stopIfTrue="1">
      <formula>#REF!="end repeat"</formula>
    </cfRule>
  </conditionalFormatting>
  <conditionalFormatting sqref="A435">
    <cfRule type="expression" dxfId="227" priority="512" stopIfTrue="1">
      <formula>#REF!="begin repeat"</formula>
    </cfRule>
  </conditionalFormatting>
  <conditionalFormatting sqref="A435">
    <cfRule type="expression" dxfId="226" priority="513" stopIfTrue="1">
      <formula>#REF!="end group"</formula>
    </cfRule>
  </conditionalFormatting>
  <conditionalFormatting sqref="A435">
    <cfRule type="expression" dxfId="225" priority="514" stopIfTrue="1">
      <formula>#REF!="begin group"</formula>
    </cfRule>
  </conditionalFormatting>
  <conditionalFormatting sqref="A436">
    <cfRule type="expression" dxfId="224" priority="479" stopIfTrue="1">
      <formula>#REF!="comments"</formula>
    </cfRule>
  </conditionalFormatting>
  <conditionalFormatting sqref="A436">
    <cfRule type="expression" dxfId="223" priority="480" stopIfTrue="1">
      <formula>OR(#REF!="audio", #REF!="video")</formula>
    </cfRule>
  </conditionalFormatting>
  <conditionalFormatting sqref="A436">
    <cfRule type="expression" dxfId="222" priority="481" stopIfTrue="1">
      <formula>#REF!="image"</formula>
    </cfRule>
  </conditionalFormatting>
  <conditionalFormatting sqref="A436">
    <cfRule type="expression" dxfId="221" priority="482" stopIfTrue="1">
      <formula>OR(#REF!="date", #REF!="datetime")</formula>
    </cfRule>
  </conditionalFormatting>
  <conditionalFormatting sqref="A436">
    <cfRule type="expression" dxfId="220" priority="483" stopIfTrue="1">
      <formula>OR(#REF!="calculate", #REF!="calculate_here")</formula>
    </cfRule>
  </conditionalFormatting>
  <conditionalFormatting sqref="A436">
    <cfRule type="expression" dxfId="219" priority="484" stopIfTrue="1">
      <formula>#REF!="note"</formula>
    </cfRule>
  </conditionalFormatting>
  <conditionalFormatting sqref="A436">
    <cfRule type="expression" dxfId="218" priority="485" stopIfTrue="1">
      <formula>#REF!="barcode"</formula>
    </cfRule>
  </conditionalFormatting>
  <conditionalFormatting sqref="A436">
    <cfRule type="expression" dxfId="217" priority="486" stopIfTrue="1">
      <formula>OR(#REF!="geopoint", #REF!="geoshape", #REF!="geotrace")</formula>
    </cfRule>
  </conditionalFormatting>
  <conditionalFormatting sqref="A436">
    <cfRule type="expression" dxfId="216" priority="487" stopIfTrue="1">
      <formula>OR(#REF!="audio audit", #REF!="text audit", #REF!="speed violations count", #REF!="speed violations list", #REF!="speed violations audit")</formula>
    </cfRule>
  </conditionalFormatting>
  <conditionalFormatting sqref="A436">
    <cfRule type="expression" dxfId="215" priority="488" stopIfTrue="1">
      <formula>OR(#REF!="username", #REF!="phonenumber", #REF!="start", #REF!="end", #REF!="deviceid", #REF!="subscriberid", #REF!="simserial", #REF!="caseid")</formula>
    </cfRule>
  </conditionalFormatting>
  <conditionalFormatting sqref="A436">
    <cfRule type="expression" dxfId="214" priority="489" stopIfTrue="1">
      <formula>OR(AND(LEFT(#REF!, 16)="select_multiple ", LEN(#REF!)&gt;16, NOT(ISNUMBER(SEARCH(" ", #REF!, 17)))), AND(LEFT(#REF!, 11)="select_one ", LEN(#REF!)&gt;11, NOT(ISNUMBER(SEARCH(" ", #REF!, 12)))))</formula>
    </cfRule>
  </conditionalFormatting>
  <conditionalFormatting sqref="A436">
    <cfRule type="expression" dxfId="213" priority="490" stopIfTrue="1">
      <formula>#REF!="decimal"</formula>
    </cfRule>
  </conditionalFormatting>
  <conditionalFormatting sqref="A436">
    <cfRule type="expression" dxfId="212" priority="491" stopIfTrue="1">
      <formula>#REF!="integer"</formula>
    </cfRule>
  </conditionalFormatting>
  <conditionalFormatting sqref="A436">
    <cfRule type="expression" dxfId="211" priority="492" stopIfTrue="1">
      <formula>#REF!="text"</formula>
    </cfRule>
  </conditionalFormatting>
  <conditionalFormatting sqref="A436">
    <cfRule type="expression" dxfId="210" priority="493" stopIfTrue="1">
      <formula>#REF!="end repeat"</formula>
    </cfRule>
  </conditionalFormatting>
  <conditionalFormatting sqref="A436">
    <cfRule type="expression" dxfId="209" priority="494" stopIfTrue="1">
      <formula>#REF!="begin repeat"</formula>
    </cfRule>
  </conditionalFormatting>
  <conditionalFormatting sqref="A436">
    <cfRule type="expression" dxfId="208" priority="495" stopIfTrue="1">
      <formula>#REF!="end group"</formula>
    </cfRule>
  </conditionalFormatting>
  <conditionalFormatting sqref="A436">
    <cfRule type="expression" dxfId="207" priority="496" stopIfTrue="1">
      <formula>#REF!="begin group"</formula>
    </cfRule>
  </conditionalFormatting>
  <conditionalFormatting sqref="A437">
    <cfRule type="expression" dxfId="206" priority="461" stopIfTrue="1">
      <formula>#REF!="comments"</formula>
    </cfRule>
  </conditionalFormatting>
  <conditionalFormatting sqref="A437">
    <cfRule type="expression" dxfId="205" priority="462" stopIfTrue="1">
      <formula>OR(#REF!="audio", #REF!="video")</formula>
    </cfRule>
  </conditionalFormatting>
  <conditionalFormatting sqref="A437">
    <cfRule type="expression" dxfId="204" priority="463" stopIfTrue="1">
      <formula>#REF!="image"</formula>
    </cfRule>
  </conditionalFormatting>
  <conditionalFormatting sqref="A437">
    <cfRule type="expression" dxfId="203" priority="464" stopIfTrue="1">
      <formula>OR(#REF!="date", #REF!="datetime")</formula>
    </cfRule>
  </conditionalFormatting>
  <conditionalFormatting sqref="A437">
    <cfRule type="expression" dxfId="202" priority="465" stopIfTrue="1">
      <formula>OR(#REF!="calculate", #REF!="calculate_here")</formula>
    </cfRule>
  </conditionalFormatting>
  <conditionalFormatting sqref="A437">
    <cfRule type="expression" dxfId="201" priority="466" stopIfTrue="1">
      <formula>#REF!="note"</formula>
    </cfRule>
  </conditionalFormatting>
  <conditionalFormatting sqref="A437">
    <cfRule type="expression" dxfId="200" priority="467" stopIfTrue="1">
      <formula>#REF!="barcode"</formula>
    </cfRule>
  </conditionalFormatting>
  <conditionalFormatting sqref="A437">
    <cfRule type="expression" dxfId="199" priority="468" stopIfTrue="1">
      <formula>OR(#REF!="geopoint", #REF!="geoshape", #REF!="geotrace")</formula>
    </cfRule>
  </conditionalFormatting>
  <conditionalFormatting sqref="A437">
    <cfRule type="expression" dxfId="198" priority="469" stopIfTrue="1">
      <formula>OR(#REF!="audio audit", #REF!="text audit", #REF!="speed violations count", #REF!="speed violations list", #REF!="speed violations audit")</formula>
    </cfRule>
  </conditionalFormatting>
  <conditionalFormatting sqref="A437">
    <cfRule type="expression" dxfId="197" priority="470" stopIfTrue="1">
      <formula>OR(#REF!="username", #REF!="phonenumber", #REF!="start", #REF!="end", #REF!="deviceid", #REF!="subscriberid", #REF!="simserial", #REF!="caseid")</formula>
    </cfRule>
  </conditionalFormatting>
  <conditionalFormatting sqref="A437">
    <cfRule type="expression" dxfId="196" priority="471" stopIfTrue="1">
      <formula>OR(AND(LEFT(#REF!, 16)="select_multiple ", LEN(#REF!)&gt;16, NOT(ISNUMBER(SEARCH(" ", #REF!, 17)))), AND(LEFT(#REF!, 11)="select_one ", LEN(#REF!)&gt;11, NOT(ISNUMBER(SEARCH(" ", #REF!, 12)))))</formula>
    </cfRule>
  </conditionalFormatting>
  <conditionalFormatting sqref="A437">
    <cfRule type="expression" dxfId="195" priority="472" stopIfTrue="1">
      <formula>#REF!="decimal"</formula>
    </cfRule>
  </conditionalFormatting>
  <conditionalFormatting sqref="A437">
    <cfRule type="expression" dxfId="194" priority="473" stopIfTrue="1">
      <formula>#REF!="integer"</formula>
    </cfRule>
  </conditionalFormatting>
  <conditionalFormatting sqref="A437">
    <cfRule type="expression" dxfId="193" priority="474" stopIfTrue="1">
      <formula>#REF!="text"</formula>
    </cfRule>
  </conditionalFormatting>
  <conditionalFormatting sqref="A437">
    <cfRule type="expression" dxfId="192" priority="475" stopIfTrue="1">
      <formula>#REF!="end repeat"</formula>
    </cfRule>
  </conditionalFormatting>
  <conditionalFormatting sqref="A437">
    <cfRule type="expression" dxfId="191" priority="476" stopIfTrue="1">
      <formula>#REF!="begin repeat"</formula>
    </cfRule>
  </conditionalFormatting>
  <conditionalFormatting sqref="A437">
    <cfRule type="expression" dxfId="190" priority="477" stopIfTrue="1">
      <formula>#REF!="end group"</formula>
    </cfRule>
  </conditionalFormatting>
  <conditionalFormatting sqref="A437">
    <cfRule type="expression" dxfId="189" priority="478" stopIfTrue="1">
      <formula>#REF!="begin group"</formula>
    </cfRule>
  </conditionalFormatting>
  <conditionalFormatting sqref="A438">
    <cfRule type="expression" dxfId="188" priority="443" stopIfTrue="1">
      <formula>#REF!="comments"</formula>
    </cfRule>
  </conditionalFormatting>
  <conditionalFormatting sqref="A438">
    <cfRule type="expression" dxfId="187" priority="444" stopIfTrue="1">
      <formula>OR(#REF!="audio", #REF!="video")</formula>
    </cfRule>
  </conditionalFormatting>
  <conditionalFormatting sqref="A438">
    <cfRule type="expression" dxfId="186" priority="445" stopIfTrue="1">
      <formula>#REF!="image"</formula>
    </cfRule>
  </conditionalFormatting>
  <conditionalFormatting sqref="A438">
    <cfRule type="expression" dxfId="185" priority="446" stopIfTrue="1">
      <formula>OR(#REF!="date", #REF!="datetime")</formula>
    </cfRule>
  </conditionalFormatting>
  <conditionalFormatting sqref="A438">
    <cfRule type="expression" dxfId="184" priority="447" stopIfTrue="1">
      <formula>OR(#REF!="calculate", #REF!="calculate_here")</formula>
    </cfRule>
  </conditionalFormatting>
  <conditionalFormatting sqref="A438">
    <cfRule type="expression" dxfId="183" priority="448" stopIfTrue="1">
      <formula>#REF!="note"</formula>
    </cfRule>
  </conditionalFormatting>
  <conditionalFormatting sqref="A438">
    <cfRule type="expression" dxfId="182" priority="449" stopIfTrue="1">
      <formula>#REF!="barcode"</formula>
    </cfRule>
  </conditionalFormatting>
  <conditionalFormatting sqref="A438">
    <cfRule type="expression" dxfId="181" priority="450" stopIfTrue="1">
      <formula>OR(#REF!="geopoint", #REF!="geoshape", #REF!="geotrace")</formula>
    </cfRule>
  </conditionalFormatting>
  <conditionalFormatting sqref="A438">
    <cfRule type="expression" dxfId="180" priority="451" stopIfTrue="1">
      <formula>OR(#REF!="audio audit", #REF!="text audit", #REF!="speed violations count", #REF!="speed violations list", #REF!="speed violations audit")</formula>
    </cfRule>
  </conditionalFormatting>
  <conditionalFormatting sqref="A438">
    <cfRule type="expression" dxfId="179" priority="452" stopIfTrue="1">
      <formula>OR(#REF!="username", #REF!="phonenumber", #REF!="start", #REF!="end", #REF!="deviceid", #REF!="subscriberid", #REF!="simserial", #REF!="caseid")</formula>
    </cfRule>
  </conditionalFormatting>
  <conditionalFormatting sqref="A438">
    <cfRule type="expression" dxfId="178" priority="453" stopIfTrue="1">
      <formula>OR(AND(LEFT(#REF!, 16)="select_multiple ", LEN(#REF!)&gt;16, NOT(ISNUMBER(SEARCH(" ", #REF!, 17)))), AND(LEFT(#REF!, 11)="select_one ", LEN(#REF!)&gt;11, NOT(ISNUMBER(SEARCH(" ", #REF!, 12)))))</formula>
    </cfRule>
  </conditionalFormatting>
  <conditionalFormatting sqref="A438">
    <cfRule type="expression" dxfId="177" priority="454" stopIfTrue="1">
      <formula>#REF!="decimal"</formula>
    </cfRule>
  </conditionalFormatting>
  <conditionalFormatting sqref="A438">
    <cfRule type="expression" dxfId="176" priority="455" stopIfTrue="1">
      <formula>#REF!="integer"</formula>
    </cfRule>
  </conditionalFormatting>
  <conditionalFormatting sqref="A438">
    <cfRule type="expression" dxfId="175" priority="456" stopIfTrue="1">
      <formula>#REF!="text"</formula>
    </cfRule>
  </conditionalFormatting>
  <conditionalFormatting sqref="A438">
    <cfRule type="expression" dxfId="174" priority="457" stopIfTrue="1">
      <formula>#REF!="end repeat"</formula>
    </cfRule>
  </conditionalFormatting>
  <conditionalFormatting sqref="A438">
    <cfRule type="expression" dxfId="173" priority="458" stopIfTrue="1">
      <formula>#REF!="begin repeat"</formula>
    </cfRule>
  </conditionalFormatting>
  <conditionalFormatting sqref="A438">
    <cfRule type="expression" dxfId="172" priority="459" stopIfTrue="1">
      <formula>#REF!="end group"</formula>
    </cfRule>
  </conditionalFormatting>
  <conditionalFormatting sqref="A438">
    <cfRule type="expression" dxfId="171" priority="460" stopIfTrue="1">
      <formula>#REF!="begin group"</formula>
    </cfRule>
  </conditionalFormatting>
  <conditionalFormatting sqref="X429:X430">
    <cfRule type="expression" dxfId="170" priority="241" stopIfTrue="1">
      <formula>#REF!="begin repeat"</formula>
    </cfRule>
  </conditionalFormatting>
  <conditionalFormatting sqref="X429:X430">
    <cfRule type="expression" dxfId="169" priority="242" stopIfTrue="1">
      <formula>#REF!="comments"</formula>
    </cfRule>
  </conditionalFormatting>
  <conditionalFormatting sqref="X429:X430">
    <cfRule type="expression" dxfId="168" priority="243" stopIfTrue="1">
      <formula>OR(#REF!="audio", #REF!="video")</formula>
    </cfRule>
  </conditionalFormatting>
  <conditionalFormatting sqref="X429:X430">
    <cfRule type="expression" dxfId="167" priority="244" stopIfTrue="1">
      <formula>#REF!="image"</formula>
    </cfRule>
  </conditionalFormatting>
  <conditionalFormatting sqref="X429:X430">
    <cfRule type="expression" dxfId="166" priority="245" stopIfTrue="1">
      <formula>OR(#REF!="date", #REF!="datetime")</formula>
    </cfRule>
  </conditionalFormatting>
  <conditionalFormatting sqref="X429:X430">
    <cfRule type="expression" dxfId="165" priority="246" stopIfTrue="1">
      <formula>OR(#REF!="calculate", #REF!="calculate_here")</formula>
    </cfRule>
  </conditionalFormatting>
  <conditionalFormatting sqref="X429:X430">
    <cfRule type="expression" dxfId="164" priority="247" stopIfTrue="1">
      <formula>#REF!="note"</formula>
    </cfRule>
  </conditionalFormatting>
  <conditionalFormatting sqref="X429:X430">
    <cfRule type="expression" dxfId="163" priority="248" stopIfTrue="1">
      <formula>#REF!="barcode"</formula>
    </cfRule>
  </conditionalFormatting>
  <conditionalFormatting sqref="X429:X430">
    <cfRule type="expression" dxfId="162" priority="249" stopIfTrue="1">
      <formula>OR(#REF!="geopoint", #REF!="geoshape", #REF!="geotrace")</formula>
    </cfRule>
  </conditionalFormatting>
  <conditionalFormatting sqref="X429:X430">
    <cfRule type="expression" dxfId="161" priority="250" stopIfTrue="1">
      <formula>OR(#REF!="audio audit", #REF!="text audit", #REF!="speed violations count", #REF!="speed violations list", #REF!="speed violations audit")</formula>
    </cfRule>
  </conditionalFormatting>
  <conditionalFormatting sqref="X429:X430">
    <cfRule type="expression" dxfId="160" priority="251" stopIfTrue="1">
      <formula>OR(#REF!="username", #REF!="phonenumber", #REF!="start", #REF!="end", #REF!="deviceid", #REF!="subscriberid", #REF!="simserial", #REF!="caseid")</formula>
    </cfRule>
  </conditionalFormatting>
  <conditionalFormatting sqref="X429:X430">
    <cfRule type="expression" dxfId="159" priority="252" stopIfTrue="1">
      <formula>OR(AND(LEFT(#REF!, 16)="select_multiple ", LEN(#REF!)&gt;16, NOT(ISNUMBER(SEARCH(" ", #REF!, 17)))), AND(LEFT(#REF!, 11)="select_one ", LEN(#REF!)&gt;11, NOT(ISNUMBER(SEARCH(" ", #REF!, 12)))))</formula>
    </cfRule>
  </conditionalFormatting>
  <conditionalFormatting sqref="X429:X430">
    <cfRule type="expression" dxfId="158" priority="253" stopIfTrue="1">
      <formula>#REF!="decimal"</formula>
    </cfRule>
  </conditionalFormatting>
  <conditionalFormatting sqref="X429:X430">
    <cfRule type="expression" dxfId="157" priority="254" stopIfTrue="1">
      <formula>#REF!="integer"</formula>
    </cfRule>
  </conditionalFormatting>
  <conditionalFormatting sqref="X429:X430">
    <cfRule type="expression" dxfId="156" priority="255" stopIfTrue="1">
      <formula>#REF!="text"</formula>
    </cfRule>
  </conditionalFormatting>
  <conditionalFormatting sqref="X429:X430">
    <cfRule type="expression" dxfId="155" priority="256" stopIfTrue="1">
      <formula>#REF!="end repeat"</formula>
    </cfRule>
  </conditionalFormatting>
  <conditionalFormatting sqref="X429:X430">
    <cfRule type="expression" dxfId="154" priority="257" stopIfTrue="1">
      <formula>#REF!="begin repeat"</formula>
    </cfRule>
  </conditionalFormatting>
  <conditionalFormatting sqref="X429:X430">
    <cfRule type="expression" dxfId="153" priority="258" stopIfTrue="1">
      <formula>#REF!="end group"</formula>
    </cfRule>
  </conditionalFormatting>
  <conditionalFormatting sqref="X429:X430">
    <cfRule type="expression" dxfId="152" priority="259" stopIfTrue="1">
      <formula>#REF!="begin group"</formula>
    </cfRule>
  </conditionalFormatting>
  <conditionalFormatting sqref="X431">
    <cfRule type="expression" dxfId="151" priority="222" stopIfTrue="1">
      <formula>#REF!="begin repeat"</formula>
    </cfRule>
  </conditionalFormatting>
  <conditionalFormatting sqref="X431">
    <cfRule type="expression" dxfId="150" priority="223" stopIfTrue="1">
      <formula>#REF!="comments"</formula>
    </cfRule>
  </conditionalFormatting>
  <conditionalFormatting sqref="X431">
    <cfRule type="expression" dxfId="149" priority="224" stopIfTrue="1">
      <formula>OR(#REF!="audio", #REF!="video")</formula>
    </cfRule>
  </conditionalFormatting>
  <conditionalFormatting sqref="X431">
    <cfRule type="expression" dxfId="148" priority="225" stopIfTrue="1">
      <formula>#REF!="image"</formula>
    </cfRule>
  </conditionalFormatting>
  <conditionalFormatting sqref="X431">
    <cfRule type="expression" dxfId="147" priority="226" stopIfTrue="1">
      <formula>OR(#REF!="date", #REF!="datetime")</formula>
    </cfRule>
  </conditionalFormatting>
  <conditionalFormatting sqref="X431">
    <cfRule type="expression" dxfId="146" priority="227" stopIfTrue="1">
      <formula>OR(#REF!="calculate", #REF!="calculate_here")</formula>
    </cfRule>
  </conditionalFormatting>
  <conditionalFormatting sqref="X431">
    <cfRule type="expression" dxfId="145" priority="228" stopIfTrue="1">
      <formula>#REF!="note"</formula>
    </cfRule>
  </conditionalFormatting>
  <conditionalFormatting sqref="X431">
    <cfRule type="expression" dxfId="144" priority="229" stopIfTrue="1">
      <formula>#REF!="barcode"</formula>
    </cfRule>
  </conditionalFormatting>
  <conditionalFormatting sqref="X431">
    <cfRule type="expression" dxfId="143" priority="230" stopIfTrue="1">
      <formula>OR(#REF!="geopoint", #REF!="geoshape", #REF!="geotrace")</formula>
    </cfRule>
  </conditionalFormatting>
  <conditionalFormatting sqref="X431">
    <cfRule type="expression" dxfId="142" priority="231" stopIfTrue="1">
      <formula>OR(#REF!="audio audit", #REF!="text audit", #REF!="speed violations count", #REF!="speed violations list", #REF!="speed violations audit")</formula>
    </cfRule>
  </conditionalFormatting>
  <conditionalFormatting sqref="X431">
    <cfRule type="expression" dxfId="141" priority="232" stopIfTrue="1">
      <formula>OR(#REF!="username", #REF!="phonenumber", #REF!="start", #REF!="end", #REF!="deviceid", #REF!="subscriberid", #REF!="simserial", #REF!="caseid")</formula>
    </cfRule>
  </conditionalFormatting>
  <conditionalFormatting sqref="X431">
    <cfRule type="expression" dxfId="140" priority="233" stopIfTrue="1">
      <formula>OR(AND(LEFT(#REF!, 16)="select_multiple ", LEN(#REF!)&gt;16, NOT(ISNUMBER(SEARCH(" ", #REF!, 17)))), AND(LEFT(#REF!, 11)="select_one ", LEN(#REF!)&gt;11, NOT(ISNUMBER(SEARCH(" ", #REF!, 12)))))</formula>
    </cfRule>
  </conditionalFormatting>
  <conditionalFormatting sqref="X431">
    <cfRule type="expression" dxfId="139" priority="234" stopIfTrue="1">
      <formula>#REF!="decimal"</formula>
    </cfRule>
  </conditionalFormatting>
  <conditionalFormatting sqref="X431">
    <cfRule type="expression" dxfId="138" priority="235" stopIfTrue="1">
      <formula>#REF!="integer"</formula>
    </cfRule>
  </conditionalFormatting>
  <conditionalFormatting sqref="X431">
    <cfRule type="expression" dxfId="137" priority="236" stopIfTrue="1">
      <formula>#REF!="text"</formula>
    </cfRule>
  </conditionalFormatting>
  <conditionalFormatting sqref="X431">
    <cfRule type="expression" dxfId="136" priority="237" stopIfTrue="1">
      <formula>#REF!="end repeat"</formula>
    </cfRule>
  </conditionalFormatting>
  <conditionalFormatting sqref="X431">
    <cfRule type="expression" dxfId="135" priority="238" stopIfTrue="1">
      <formula>#REF!="begin repeat"</formula>
    </cfRule>
  </conditionalFormatting>
  <conditionalFormatting sqref="X431">
    <cfRule type="expression" dxfId="134" priority="239" stopIfTrue="1">
      <formula>#REF!="end group"</formula>
    </cfRule>
  </conditionalFormatting>
  <conditionalFormatting sqref="X431">
    <cfRule type="expression" dxfId="133" priority="240" stopIfTrue="1">
      <formula>#REF!="begin group"</formula>
    </cfRule>
  </conditionalFormatting>
  <conditionalFormatting sqref="H431">
    <cfRule type="expression" dxfId="132" priority="166" stopIfTrue="1">
      <formula>#REF!="comments"</formula>
    </cfRule>
  </conditionalFormatting>
  <conditionalFormatting sqref="H431">
    <cfRule type="expression" dxfId="131" priority="167" stopIfTrue="1">
      <formula>OR(#REF!="audio", #REF!="video")</formula>
    </cfRule>
  </conditionalFormatting>
  <conditionalFormatting sqref="H431">
    <cfRule type="expression" dxfId="130" priority="168" stopIfTrue="1">
      <formula>#REF!="image"</formula>
    </cfRule>
  </conditionalFormatting>
  <conditionalFormatting sqref="H431">
    <cfRule type="expression" dxfId="129" priority="169" stopIfTrue="1">
      <formula>OR(#REF!="date", #REF!="datetime")</formula>
    </cfRule>
  </conditionalFormatting>
  <conditionalFormatting sqref="H431">
    <cfRule type="expression" dxfId="128" priority="170" stopIfTrue="1">
      <formula>OR(#REF!="calculate", #REF!="calculate_here")</formula>
    </cfRule>
  </conditionalFormatting>
  <conditionalFormatting sqref="H431">
    <cfRule type="expression" dxfId="127" priority="171" stopIfTrue="1">
      <formula>#REF!="note"</formula>
    </cfRule>
  </conditionalFormatting>
  <conditionalFormatting sqref="H431">
    <cfRule type="expression" dxfId="126" priority="172" stopIfTrue="1">
      <formula>#REF!="barcode"</formula>
    </cfRule>
  </conditionalFormatting>
  <conditionalFormatting sqref="H431">
    <cfRule type="expression" dxfId="125" priority="173" stopIfTrue="1">
      <formula>OR(#REF!="geopoint", #REF!="geoshape", #REF!="geotrace")</formula>
    </cfRule>
  </conditionalFormatting>
  <conditionalFormatting sqref="H431">
    <cfRule type="expression" dxfId="124" priority="174" stopIfTrue="1">
      <formula>OR(#REF!="audio audit", #REF!="text audit", #REF!="speed violations count", #REF!="speed violations list", #REF!="speed violations audit")</formula>
    </cfRule>
  </conditionalFormatting>
  <conditionalFormatting sqref="H431">
    <cfRule type="expression" dxfId="123" priority="175" stopIfTrue="1">
      <formula>OR(#REF!="username", #REF!="phonenumber", #REF!="start", #REF!="end", #REF!="deviceid", #REF!="subscriberid", #REF!="simserial", #REF!="caseid")</formula>
    </cfRule>
  </conditionalFormatting>
  <conditionalFormatting sqref="H431">
    <cfRule type="expression" dxfId="122" priority="176" stopIfTrue="1">
      <formula>OR(AND(LEFT(#REF!, 16)="select_multiple ", LEN(#REF!)&gt;16, NOT(ISNUMBER(SEARCH(" ", #REF!, 17)))), AND(LEFT(#REF!, 11)="select_one ", LEN(#REF!)&gt;11, NOT(ISNUMBER(SEARCH(" ", #REF!, 12)))))</formula>
    </cfRule>
  </conditionalFormatting>
  <conditionalFormatting sqref="H431">
    <cfRule type="expression" dxfId="121" priority="177" stopIfTrue="1">
      <formula>#REF!="decimal"</formula>
    </cfRule>
  </conditionalFormatting>
  <conditionalFormatting sqref="H431">
    <cfRule type="expression" dxfId="120" priority="178" stopIfTrue="1">
      <formula>#REF!="integer"</formula>
    </cfRule>
  </conditionalFormatting>
  <conditionalFormatting sqref="H431">
    <cfRule type="expression" dxfId="119" priority="179" stopIfTrue="1">
      <formula>#REF!="text"</formula>
    </cfRule>
  </conditionalFormatting>
  <conditionalFormatting sqref="H431">
    <cfRule type="expression" dxfId="118" priority="180" stopIfTrue="1">
      <formula>#REF!="end repeat"</formula>
    </cfRule>
  </conditionalFormatting>
  <conditionalFormatting sqref="H431">
    <cfRule type="expression" dxfId="117" priority="181" stopIfTrue="1">
      <formula>#REF!="begin repeat"</formula>
    </cfRule>
  </conditionalFormatting>
  <conditionalFormatting sqref="H431">
    <cfRule type="expression" dxfId="116" priority="182" stopIfTrue="1">
      <formula>#REF!="end group"</formula>
    </cfRule>
  </conditionalFormatting>
  <conditionalFormatting sqref="H431">
    <cfRule type="expression" dxfId="115" priority="183" stopIfTrue="1">
      <formula>#REF!="begin group"</formula>
    </cfRule>
  </conditionalFormatting>
  <conditionalFormatting sqref="H436">
    <cfRule type="expression" dxfId="114" priority="148" stopIfTrue="1">
      <formula>#REF!="comments"</formula>
    </cfRule>
  </conditionalFormatting>
  <conditionalFormatting sqref="H436">
    <cfRule type="expression" dxfId="113" priority="149" stopIfTrue="1">
      <formula>OR(#REF!="audio", #REF!="video")</formula>
    </cfRule>
  </conditionalFormatting>
  <conditionalFormatting sqref="H436">
    <cfRule type="expression" dxfId="112" priority="150" stopIfTrue="1">
      <formula>#REF!="image"</formula>
    </cfRule>
  </conditionalFormatting>
  <conditionalFormatting sqref="H436">
    <cfRule type="expression" dxfId="111" priority="151" stopIfTrue="1">
      <formula>OR(#REF!="date", #REF!="datetime")</formula>
    </cfRule>
  </conditionalFormatting>
  <conditionalFormatting sqref="H436">
    <cfRule type="expression" dxfId="110" priority="152" stopIfTrue="1">
      <formula>OR(#REF!="calculate", #REF!="calculate_here")</formula>
    </cfRule>
  </conditionalFormatting>
  <conditionalFormatting sqref="H436">
    <cfRule type="expression" dxfId="109" priority="153" stopIfTrue="1">
      <formula>#REF!="note"</formula>
    </cfRule>
  </conditionalFormatting>
  <conditionalFormatting sqref="H436">
    <cfRule type="expression" dxfId="108" priority="154" stopIfTrue="1">
      <formula>#REF!="barcode"</formula>
    </cfRule>
  </conditionalFormatting>
  <conditionalFormatting sqref="H436">
    <cfRule type="expression" dxfId="107" priority="155" stopIfTrue="1">
      <formula>OR(#REF!="geopoint", #REF!="geoshape", #REF!="geotrace")</formula>
    </cfRule>
  </conditionalFormatting>
  <conditionalFormatting sqref="H436">
    <cfRule type="expression" dxfId="106" priority="156" stopIfTrue="1">
      <formula>OR(#REF!="audio audit", #REF!="text audit", #REF!="speed violations count", #REF!="speed violations list", #REF!="speed violations audit")</formula>
    </cfRule>
  </conditionalFormatting>
  <conditionalFormatting sqref="H436">
    <cfRule type="expression" dxfId="105" priority="157" stopIfTrue="1">
      <formula>OR(#REF!="username", #REF!="phonenumber", #REF!="start", #REF!="end", #REF!="deviceid", #REF!="subscriberid", #REF!="simserial", #REF!="caseid")</formula>
    </cfRule>
  </conditionalFormatting>
  <conditionalFormatting sqref="H436">
    <cfRule type="expression" dxfId="104" priority="158" stopIfTrue="1">
      <formula>OR(AND(LEFT(#REF!, 16)="select_multiple ", LEN(#REF!)&gt;16, NOT(ISNUMBER(SEARCH(" ", #REF!, 17)))), AND(LEFT(#REF!, 11)="select_one ", LEN(#REF!)&gt;11, NOT(ISNUMBER(SEARCH(" ", #REF!, 12)))))</formula>
    </cfRule>
  </conditionalFormatting>
  <conditionalFormatting sqref="H436">
    <cfRule type="expression" dxfId="103" priority="159" stopIfTrue="1">
      <formula>#REF!="decimal"</formula>
    </cfRule>
  </conditionalFormatting>
  <conditionalFormatting sqref="H436">
    <cfRule type="expression" dxfId="102" priority="160" stopIfTrue="1">
      <formula>#REF!="integer"</formula>
    </cfRule>
  </conditionalFormatting>
  <conditionalFormatting sqref="H436">
    <cfRule type="expression" dxfId="101" priority="161" stopIfTrue="1">
      <formula>#REF!="text"</formula>
    </cfRule>
  </conditionalFormatting>
  <conditionalFormatting sqref="H436">
    <cfRule type="expression" dxfId="100" priority="162" stopIfTrue="1">
      <formula>#REF!="end repeat"</formula>
    </cfRule>
  </conditionalFormatting>
  <conditionalFormatting sqref="H436">
    <cfRule type="expression" dxfId="99" priority="163" stopIfTrue="1">
      <formula>#REF!="begin repeat"</formula>
    </cfRule>
  </conditionalFormatting>
  <conditionalFormatting sqref="H436">
    <cfRule type="expression" dxfId="98" priority="164" stopIfTrue="1">
      <formula>#REF!="end group"</formula>
    </cfRule>
  </conditionalFormatting>
  <conditionalFormatting sqref="H436">
    <cfRule type="expression" dxfId="97" priority="165" stopIfTrue="1">
      <formula>#REF!="begin group"</formula>
    </cfRule>
  </conditionalFormatting>
  <conditionalFormatting sqref="H437">
    <cfRule type="expression" dxfId="96" priority="130" stopIfTrue="1">
      <formula>#REF!="comments"</formula>
    </cfRule>
  </conditionalFormatting>
  <conditionalFormatting sqref="H437">
    <cfRule type="expression" dxfId="95" priority="131" stopIfTrue="1">
      <formula>OR(#REF!="audio", #REF!="video")</formula>
    </cfRule>
  </conditionalFormatting>
  <conditionalFormatting sqref="H437">
    <cfRule type="expression" dxfId="94" priority="132" stopIfTrue="1">
      <formula>#REF!="image"</formula>
    </cfRule>
  </conditionalFormatting>
  <conditionalFormatting sqref="H437">
    <cfRule type="expression" dxfId="93" priority="133" stopIfTrue="1">
      <formula>OR(#REF!="date", #REF!="datetime")</formula>
    </cfRule>
  </conditionalFormatting>
  <conditionalFormatting sqref="H437">
    <cfRule type="expression" dxfId="92" priority="134" stopIfTrue="1">
      <formula>OR(#REF!="calculate", #REF!="calculate_here")</formula>
    </cfRule>
  </conditionalFormatting>
  <conditionalFormatting sqref="H437">
    <cfRule type="expression" dxfId="91" priority="135" stopIfTrue="1">
      <formula>#REF!="note"</formula>
    </cfRule>
  </conditionalFormatting>
  <conditionalFormatting sqref="H437">
    <cfRule type="expression" dxfId="90" priority="136" stopIfTrue="1">
      <formula>#REF!="barcode"</formula>
    </cfRule>
  </conditionalFormatting>
  <conditionalFormatting sqref="H437">
    <cfRule type="expression" dxfId="89" priority="137" stopIfTrue="1">
      <formula>OR(#REF!="geopoint", #REF!="geoshape", #REF!="geotrace")</formula>
    </cfRule>
  </conditionalFormatting>
  <conditionalFormatting sqref="H437">
    <cfRule type="expression" dxfId="88" priority="138" stopIfTrue="1">
      <formula>OR(#REF!="audio audit", #REF!="text audit", #REF!="speed violations count", #REF!="speed violations list", #REF!="speed violations audit")</formula>
    </cfRule>
  </conditionalFormatting>
  <conditionalFormatting sqref="H437">
    <cfRule type="expression" dxfId="87" priority="139" stopIfTrue="1">
      <formula>OR(#REF!="username", #REF!="phonenumber", #REF!="start", #REF!="end", #REF!="deviceid", #REF!="subscriberid", #REF!="simserial", #REF!="caseid")</formula>
    </cfRule>
  </conditionalFormatting>
  <conditionalFormatting sqref="H437">
    <cfRule type="expression" dxfId="86" priority="140" stopIfTrue="1">
      <formula>OR(AND(LEFT(#REF!, 16)="select_multiple ", LEN(#REF!)&gt;16, NOT(ISNUMBER(SEARCH(" ", #REF!, 17)))), AND(LEFT(#REF!, 11)="select_one ", LEN(#REF!)&gt;11, NOT(ISNUMBER(SEARCH(" ", #REF!, 12)))))</formula>
    </cfRule>
  </conditionalFormatting>
  <conditionalFormatting sqref="H437">
    <cfRule type="expression" dxfId="85" priority="141" stopIfTrue="1">
      <formula>#REF!="decimal"</formula>
    </cfRule>
  </conditionalFormatting>
  <conditionalFormatting sqref="H437">
    <cfRule type="expression" dxfId="84" priority="142" stopIfTrue="1">
      <formula>#REF!="integer"</formula>
    </cfRule>
  </conditionalFormatting>
  <conditionalFormatting sqref="H437">
    <cfRule type="expression" dxfId="83" priority="143" stopIfTrue="1">
      <formula>#REF!="text"</formula>
    </cfRule>
  </conditionalFormatting>
  <conditionalFormatting sqref="H437">
    <cfRule type="expression" dxfId="82" priority="144" stopIfTrue="1">
      <formula>#REF!="end repeat"</formula>
    </cfRule>
  </conditionalFormatting>
  <conditionalFormatting sqref="H437">
    <cfRule type="expression" dxfId="81" priority="145" stopIfTrue="1">
      <formula>#REF!="begin repeat"</formula>
    </cfRule>
  </conditionalFormatting>
  <conditionalFormatting sqref="H437">
    <cfRule type="expression" dxfId="80" priority="146" stopIfTrue="1">
      <formula>#REF!="end group"</formula>
    </cfRule>
  </conditionalFormatting>
  <conditionalFormatting sqref="H437">
    <cfRule type="expression" dxfId="79" priority="147" stopIfTrue="1">
      <formula>#REF!="begin group"</formula>
    </cfRule>
  </conditionalFormatting>
  <conditionalFormatting sqref="H438">
    <cfRule type="expression" dxfId="78" priority="112" stopIfTrue="1">
      <formula>#REF!="comments"</formula>
    </cfRule>
  </conditionalFormatting>
  <conditionalFormatting sqref="H438">
    <cfRule type="expression" dxfId="77" priority="113" stopIfTrue="1">
      <formula>OR(#REF!="audio", #REF!="video")</formula>
    </cfRule>
  </conditionalFormatting>
  <conditionalFormatting sqref="H438">
    <cfRule type="expression" dxfId="76" priority="114" stopIfTrue="1">
      <formula>#REF!="image"</formula>
    </cfRule>
  </conditionalFormatting>
  <conditionalFormatting sqref="H438">
    <cfRule type="expression" dxfId="75" priority="115" stopIfTrue="1">
      <formula>OR(#REF!="date", #REF!="datetime")</formula>
    </cfRule>
  </conditionalFormatting>
  <conditionalFormatting sqref="H438">
    <cfRule type="expression" dxfId="74" priority="116" stopIfTrue="1">
      <formula>OR(#REF!="calculate", #REF!="calculate_here")</formula>
    </cfRule>
  </conditionalFormatting>
  <conditionalFormatting sqref="H438">
    <cfRule type="expression" dxfId="73" priority="117" stopIfTrue="1">
      <formula>#REF!="note"</formula>
    </cfRule>
  </conditionalFormatting>
  <conditionalFormatting sqref="H438">
    <cfRule type="expression" dxfId="72" priority="118" stopIfTrue="1">
      <formula>#REF!="barcode"</formula>
    </cfRule>
  </conditionalFormatting>
  <conditionalFormatting sqref="H438">
    <cfRule type="expression" dxfId="71" priority="119" stopIfTrue="1">
      <formula>OR(#REF!="geopoint", #REF!="geoshape", #REF!="geotrace")</formula>
    </cfRule>
  </conditionalFormatting>
  <conditionalFormatting sqref="H438">
    <cfRule type="expression" dxfId="70" priority="120" stopIfTrue="1">
      <formula>OR(#REF!="audio audit", #REF!="text audit", #REF!="speed violations count", #REF!="speed violations list", #REF!="speed violations audit")</formula>
    </cfRule>
  </conditionalFormatting>
  <conditionalFormatting sqref="H438">
    <cfRule type="expression" dxfId="69" priority="121" stopIfTrue="1">
      <formula>OR(#REF!="username", #REF!="phonenumber", #REF!="start", #REF!="end", #REF!="deviceid", #REF!="subscriberid", #REF!="simserial", #REF!="caseid")</formula>
    </cfRule>
  </conditionalFormatting>
  <conditionalFormatting sqref="H438">
    <cfRule type="expression" dxfId="68" priority="122" stopIfTrue="1">
      <formula>OR(AND(LEFT(#REF!, 16)="select_multiple ", LEN(#REF!)&gt;16, NOT(ISNUMBER(SEARCH(" ", #REF!, 17)))), AND(LEFT(#REF!, 11)="select_one ", LEN(#REF!)&gt;11, NOT(ISNUMBER(SEARCH(" ", #REF!, 12)))))</formula>
    </cfRule>
  </conditionalFormatting>
  <conditionalFormatting sqref="H438">
    <cfRule type="expression" dxfId="67" priority="123" stopIfTrue="1">
      <formula>#REF!="decimal"</formula>
    </cfRule>
  </conditionalFormatting>
  <conditionalFormatting sqref="H438">
    <cfRule type="expression" dxfId="66" priority="124" stopIfTrue="1">
      <formula>#REF!="integer"</formula>
    </cfRule>
  </conditionalFormatting>
  <conditionalFormatting sqref="H438">
    <cfRule type="expression" dxfId="65" priority="125" stopIfTrue="1">
      <formula>#REF!="text"</formula>
    </cfRule>
  </conditionalFormatting>
  <conditionalFormatting sqref="H438">
    <cfRule type="expression" dxfId="64" priority="126" stopIfTrue="1">
      <formula>#REF!="end repeat"</formula>
    </cfRule>
  </conditionalFormatting>
  <conditionalFormatting sqref="H438">
    <cfRule type="expression" dxfId="63" priority="127" stopIfTrue="1">
      <formula>#REF!="begin repeat"</formula>
    </cfRule>
  </conditionalFormatting>
  <conditionalFormatting sqref="H438">
    <cfRule type="expression" dxfId="62" priority="128" stopIfTrue="1">
      <formula>#REF!="end group"</formula>
    </cfRule>
  </conditionalFormatting>
  <conditionalFormatting sqref="H438">
    <cfRule type="expression" dxfId="61" priority="129" stopIfTrue="1">
      <formula>#REF!="begin group"</formula>
    </cfRule>
  </conditionalFormatting>
  <conditionalFormatting sqref="X436:X437">
    <cfRule type="expression" dxfId="60" priority="56" stopIfTrue="1">
      <formula>#REF!="begin repeat"</formula>
    </cfRule>
  </conditionalFormatting>
  <conditionalFormatting sqref="X436:X437">
    <cfRule type="expression" dxfId="59" priority="57" stopIfTrue="1">
      <formula>#REF!="comments"</formula>
    </cfRule>
  </conditionalFormatting>
  <conditionalFormatting sqref="X436:X437">
    <cfRule type="expression" dxfId="58" priority="58" stopIfTrue="1">
      <formula>OR(#REF!="audio", #REF!="video")</formula>
    </cfRule>
  </conditionalFormatting>
  <conditionalFormatting sqref="X436:X437">
    <cfRule type="expression" dxfId="57" priority="59" stopIfTrue="1">
      <formula>#REF!="image"</formula>
    </cfRule>
  </conditionalFormatting>
  <conditionalFormatting sqref="X436:X437">
    <cfRule type="expression" dxfId="56" priority="60" stopIfTrue="1">
      <formula>OR(#REF!="date", #REF!="datetime")</formula>
    </cfRule>
  </conditionalFormatting>
  <conditionalFormatting sqref="X436:X437">
    <cfRule type="expression" dxfId="55" priority="61" stopIfTrue="1">
      <formula>OR(#REF!="calculate", #REF!="calculate_here")</formula>
    </cfRule>
  </conditionalFormatting>
  <conditionalFormatting sqref="X436:X437">
    <cfRule type="expression" dxfId="54" priority="62" stopIfTrue="1">
      <formula>#REF!="note"</formula>
    </cfRule>
  </conditionalFormatting>
  <conditionalFormatting sqref="X436:X437">
    <cfRule type="expression" dxfId="53" priority="63" stopIfTrue="1">
      <formula>#REF!="barcode"</formula>
    </cfRule>
  </conditionalFormatting>
  <conditionalFormatting sqref="X436:X437">
    <cfRule type="expression" dxfId="52" priority="64" stopIfTrue="1">
      <formula>OR(#REF!="geopoint", #REF!="geoshape", #REF!="geotrace")</formula>
    </cfRule>
  </conditionalFormatting>
  <conditionalFormatting sqref="X436:X437">
    <cfRule type="expression" dxfId="51" priority="65" stopIfTrue="1">
      <formula>OR(#REF!="audio audit", #REF!="text audit", #REF!="speed violations count", #REF!="speed violations list", #REF!="speed violations audit")</formula>
    </cfRule>
  </conditionalFormatting>
  <conditionalFormatting sqref="X436:X437">
    <cfRule type="expression" dxfId="50" priority="66" stopIfTrue="1">
      <formula>OR(#REF!="username", #REF!="phonenumber", #REF!="start", #REF!="end", #REF!="deviceid", #REF!="subscriberid", #REF!="simserial", #REF!="caseid")</formula>
    </cfRule>
  </conditionalFormatting>
  <conditionalFormatting sqref="X436:X437">
    <cfRule type="expression" dxfId="49" priority="67" stopIfTrue="1">
      <formula>OR(AND(LEFT(#REF!, 16)="select_multiple ", LEN(#REF!)&gt;16, NOT(ISNUMBER(SEARCH(" ", #REF!, 17)))), AND(LEFT(#REF!, 11)="select_one ", LEN(#REF!)&gt;11, NOT(ISNUMBER(SEARCH(" ", #REF!, 12)))))</formula>
    </cfRule>
  </conditionalFormatting>
  <conditionalFormatting sqref="X436:X437">
    <cfRule type="expression" dxfId="48" priority="68" stopIfTrue="1">
      <formula>#REF!="decimal"</formula>
    </cfRule>
  </conditionalFormatting>
  <conditionalFormatting sqref="X436:X437">
    <cfRule type="expression" dxfId="47" priority="69" stopIfTrue="1">
      <formula>#REF!="integer"</formula>
    </cfRule>
  </conditionalFormatting>
  <conditionalFormatting sqref="X436:X437">
    <cfRule type="expression" dxfId="46" priority="70" stopIfTrue="1">
      <formula>#REF!="text"</formula>
    </cfRule>
  </conditionalFormatting>
  <conditionalFormatting sqref="X436:X437">
    <cfRule type="expression" dxfId="45" priority="71" stopIfTrue="1">
      <formula>#REF!="end repeat"</formula>
    </cfRule>
  </conditionalFormatting>
  <conditionalFormatting sqref="X436:X437">
    <cfRule type="expression" dxfId="44" priority="72" stopIfTrue="1">
      <formula>#REF!="begin repeat"</formula>
    </cfRule>
  </conditionalFormatting>
  <conditionalFormatting sqref="X436:X437">
    <cfRule type="expression" dxfId="43" priority="73" stopIfTrue="1">
      <formula>#REF!="end group"</formula>
    </cfRule>
  </conditionalFormatting>
  <conditionalFormatting sqref="X436:X437">
    <cfRule type="expression" dxfId="42" priority="74" stopIfTrue="1">
      <formula>#REF!="begin group"</formula>
    </cfRule>
  </conditionalFormatting>
  <conditionalFormatting sqref="X438">
    <cfRule type="expression" dxfId="41" priority="37" stopIfTrue="1">
      <formula>#REF!="begin repeat"</formula>
    </cfRule>
  </conditionalFormatting>
  <conditionalFormatting sqref="X438">
    <cfRule type="expression" dxfId="40" priority="38" stopIfTrue="1">
      <formula>#REF!="comments"</formula>
    </cfRule>
  </conditionalFormatting>
  <conditionalFormatting sqref="X438">
    <cfRule type="expression" dxfId="39" priority="39" stopIfTrue="1">
      <formula>OR(#REF!="audio", #REF!="video")</formula>
    </cfRule>
  </conditionalFormatting>
  <conditionalFormatting sqref="X438">
    <cfRule type="expression" dxfId="38" priority="40" stopIfTrue="1">
      <formula>#REF!="image"</formula>
    </cfRule>
  </conditionalFormatting>
  <conditionalFormatting sqref="X438">
    <cfRule type="expression" dxfId="37" priority="41" stopIfTrue="1">
      <formula>OR(#REF!="date", #REF!="datetime")</formula>
    </cfRule>
  </conditionalFormatting>
  <conditionalFormatting sqref="X438">
    <cfRule type="expression" dxfId="36" priority="42" stopIfTrue="1">
      <formula>OR(#REF!="calculate", #REF!="calculate_here")</formula>
    </cfRule>
  </conditionalFormatting>
  <conditionalFormatting sqref="X438">
    <cfRule type="expression" dxfId="35" priority="43" stopIfTrue="1">
      <formula>#REF!="note"</formula>
    </cfRule>
  </conditionalFormatting>
  <conditionalFormatting sqref="X438">
    <cfRule type="expression" dxfId="34" priority="44" stopIfTrue="1">
      <formula>#REF!="barcode"</formula>
    </cfRule>
  </conditionalFormatting>
  <conditionalFormatting sqref="X438">
    <cfRule type="expression" dxfId="33" priority="45" stopIfTrue="1">
      <formula>OR(#REF!="geopoint", #REF!="geoshape", #REF!="geotrace")</formula>
    </cfRule>
  </conditionalFormatting>
  <conditionalFormatting sqref="X438">
    <cfRule type="expression" dxfId="32" priority="46" stopIfTrue="1">
      <formula>OR(#REF!="audio audit", #REF!="text audit", #REF!="speed violations count", #REF!="speed violations list", #REF!="speed violations audit")</formula>
    </cfRule>
  </conditionalFormatting>
  <conditionalFormatting sqref="X438">
    <cfRule type="expression" dxfId="31" priority="47" stopIfTrue="1">
      <formula>OR(#REF!="username", #REF!="phonenumber", #REF!="start", #REF!="end", #REF!="deviceid", #REF!="subscriberid", #REF!="simserial", #REF!="caseid")</formula>
    </cfRule>
  </conditionalFormatting>
  <conditionalFormatting sqref="X438">
    <cfRule type="expression" dxfId="30" priority="48" stopIfTrue="1">
      <formula>OR(AND(LEFT(#REF!, 16)="select_multiple ", LEN(#REF!)&gt;16, NOT(ISNUMBER(SEARCH(" ", #REF!, 17)))), AND(LEFT(#REF!, 11)="select_one ", LEN(#REF!)&gt;11, NOT(ISNUMBER(SEARCH(" ", #REF!, 12)))))</formula>
    </cfRule>
  </conditionalFormatting>
  <conditionalFormatting sqref="X438">
    <cfRule type="expression" dxfId="29" priority="49" stopIfTrue="1">
      <formula>#REF!="decimal"</formula>
    </cfRule>
  </conditionalFormatting>
  <conditionalFormatting sqref="X438">
    <cfRule type="expression" dxfId="28" priority="50" stopIfTrue="1">
      <formula>#REF!="integer"</formula>
    </cfRule>
  </conditionalFormatting>
  <conditionalFormatting sqref="X438">
    <cfRule type="expression" dxfId="27" priority="51" stopIfTrue="1">
      <formula>#REF!="text"</formula>
    </cfRule>
  </conditionalFormatting>
  <conditionalFormatting sqref="X438">
    <cfRule type="expression" dxfId="26" priority="52" stopIfTrue="1">
      <formula>#REF!="end repeat"</formula>
    </cfRule>
  </conditionalFormatting>
  <conditionalFormatting sqref="X438">
    <cfRule type="expression" dxfId="25" priority="53" stopIfTrue="1">
      <formula>#REF!="begin repeat"</formula>
    </cfRule>
  </conditionalFormatting>
  <conditionalFormatting sqref="X438">
    <cfRule type="expression" dxfId="24" priority="54" stopIfTrue="1">
      <formula>#REF!="end group"</formula>
    </cfRule>
  </conditionalFormatting>
  <conditionalFormatting sqref="X438">
    <cfRule type="expression" dxfId="23" priority="55" stopIfTrue="1">
      <formula>#REF!="begin group"</formula>
    </cfRule>
  </conditionalFormatting>
  <conditionalFormatting sqref="A434">
    <cfRule type="expression" dxfId="22" priority="1" stopIfTrue="1">
      <formula>#REF!="comments"</formula>
    </cfRule>
  </conditionalFormatting>
  <conditionalFormatting sqref="A434">
    <cfRule type="expression" dxfId="21" priority="2" stopIfTrue="1">
      <formula>OR(#REF!="audio", #REF!="video")</formula>
    </cfRule>
  </conditionalFormatting>
  <conditionalFormatting sqref="A434">
    <cfRule type="expression" dxfId="20" priority="3" stopIfTrue="1">
      <formula>#REF!="image"</formula>
    </cfRule>
  </conditionalFormatting>
  <conditionalFormatting sqref="A434">
    <cfRule type="expression" dxfId="19" priority="4" stopIfTrue="1">
      <formula>OR(#REF!="date", #REF!="datetime")</formula>
    </cfRule>
  </conditionalFormatting>
  <conditionalFormatting sqref="A434">
    <cfRule type="expression" dxfId="18" priority="5" stopIfTrue="1">
      <formula>OR(#REF!="calculate", #REF!="calculate_here")</formula>
    </cfRule>
  </conditionalFormatting>
  <conditionalFormatting sqref="A434">
    <cfRule type="expression" dxfId="17" priority="6" stopIfTrue="1">
      <formula>#REF!="note"</formula>
    </cfRule>
  </conditionalFormatting>
  <conditionalFormatting sqref="A434">
    <cfRule type="expression" dxfId="16" priority="7" stopIfTrue="1">
      <formula>#REF!="barcode"</formula>
    </cfRule>
  </conditionalFormatting>
  <conditionalFormatting sqref="A434">
    <cfRule type="expression" dxfId="15" priority="8" stopIfTrue="1">
      <formula>OR(#REF!="geopoint", #REF!="geoshape", #REF!="geotrace")</formula>
    </cfRule>
  </conditionalFormatting>
  <conditionalFormatting sqref="A434">
    <cfRule type="expression" dxfId="14" priority="9" stopIfTrue="1">
      <formula>OR(#REF!="audio audit", #REF!="text audit", #REF!="speed violations count", #REF!="speed violations list", #REF!="speed violations audit")</formula>
    </cfRule>
  </conditionalFormatting>
  <conditionalFormatting sqref="A434">
    <cfRule type="expression" dxfId="13" priority="10" stopIfTrue="1">
      <formula>OR(#REF!="username", #REF!="phonenumber", #REF!="start", #REF!="end", #REF!="deviceid", #REF!="subscriberid", #REF!="simserial", #REF!="caseid")</formula>
    </cfRule>
  </conditionalFormatting>
  <conditionalFormatting sqref="A434">
    <cfRule type="expression" dxfId="12" priority="11" stopIfTrue="1">
      <formula>OR(AND(LEFT(#REF!, 16)="select_multiple ", LEN(#REF!)&gt;16, NOT(ISNUMBER(SEARCH(" ", #REF!, 17)))), AND(LEFT(#REF!, 11)="select_one ", LEN(#REF!)&gt;11, NOT(ISNUMBER(SEARCH(" ", #REF!, 12)))))</formula>
    </cfRule>
  </conditionalFormatting>
  <conditionalFormatting sqref="A434">
    <cfRule type="expression" dxfId="11" priority="12" stopIfTrue="1">
      <formula>#REF!="decimal"</formula>
    </cfRule>
  </conditionalFormatting>
  <conditionalFormatting sqref="A434">
    <cfRule type="expression" dxfId="10" priority="13" stopIfTrue="1">
      <formula>#REF!="integer"</formula>
    </cfRule>
  </conditionalFormatting>
  <conditionalFormatting sqref="A434">
    <cfRule type="expression" dxfId="9" priority="14" stopIfTrue="1">
      <formula>#REF!="text"</formula>
    </cfRule>
  </conditionalFormatting>
  <conditionalFormatting sqref="A434">
    <cfRule type="expression" dxfId="8" priority="15" stopIfTrue="1">
      <formula>#REF!="end repeat"</formula>
    </cfRule>
  </conditionalFormatting>
  <conditionalFormatting sqref="A434">
    <cfRule type="expression" dxfId="7" priority="16" stopIfTrue="1">
      <formula>#REF!="begin repeat"</formula>
    </cfRule>
  </conditionalFormatting>
  <conditionalFormatting sqref="A434">
    <cfRule type="expression" dxfId="6" priority="17" stopIfTrue="1">
      <formula>#REF!="end group"</formula>
    </cfRule>
  </conditionalFormatting>
  <conditionalFormatting sqref="A434">
    <cfRule type="expression" dxfId="5" priority="18" stopIfTrue="1">
      <formula>#REF!="begin group"</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BF893-AD4D-BF4E-9FCF-E6C50F4B94B3}">
  <dimension ref="A1:IN288"/>
  <sheetViews>
    <sheetView zoomScale="119" zoomScaleNormal="69" workbookViewId="0">
      <pane ySplit="1" topLeftCell="A2" activePane="bottomLeft" state="frozen"/>
      <selection pane="bottomLeft" activeCell="F18" sqref="F18"/>
    </sheetView>
  </sheetViews>
  <sheetFormatPr baseColWidth="10" defaultRowHeight="16" x14ac:dyDescent="0.2"/>
  <cols>
    <col min="3" max="3" width="20" customWidth="1"/>
    <col min="4" max="4" width="18.33203125" style="35" customWidth="1"/>
    <col min="5" max="5" width="39.6640625" customWidth="1"/>
    <col min="6" max="7" width="43.33203125" customWidth="1"/>
    <col min="8" max="8" width="8.5" customWidth="1"/>
    <col min="9" max="9" width="7.33203125" customWidth="1"/>
    <col min="10" max="11" width="7.6640625" customWidth="1"/>
    <col min="14" max="14" width="7.6640625" customWidth="1"/>
  </cols>
  <sheetData>
    <row r="1" spans="1:15" s="6" customFormat="1" x14ac:dyDescent="0.2">
      <c r="A1" s="45" t="s">
        <v>1061</v>
      </c>
      <c r="B1" s="45" t="s">
        <v>1</v>
      </c>
      <c r="C1" s="6" t="s">
        <v>0</v>
      </c>
      <c r="D1" s="52" t="s">
        <v>13</v>
      </c>
      <c r="E1" s="31" t="s">
        <v>14</v>
      </c>
      <c r="F1" s="77" t="s">
        <v>628</v>
      </c>
      <c r="G1" t="s">
        <v>1546</v>
      </c>
      <c r="H1" t="s">
        <v>886</v>
      </c>
      <c r="I1" t="s">
        <v>887</v>
      </c>
      <c r="J1" t="s">
        <v>888</v>
      </c>
      <c r="K1" t="s">
        <v>889</v>
      </c>
      <c r="L1" t="s">
        <v>890</v>
      </c>
      <c r="M1" t="s">
        <v>891</v>
      </c>
      <c r="N1" t="s">
        <v>892</v>
      </c>
      <c r="O1" t="s">
        <v>885</v>
      </c>
    </row>
    <row r="2" spans="1:15" x14ac:dyDescent="0.2">
      <c r="A2" t="s">
        <v>263</v>
      </c>
      <c r="B2">
        <v>1</v>
      </c>
      <c r="C2" s="5" t="s">
        <v>372</v>
      </c>
      <c r="D2" s="35" t="str">
        <f>C2</f>
        <v xml:space="preserve">Relations/gens dans le ménage     </v>
      </c>
      <c r="E2" t="str">
        <f>D2</f>
        <v xml:space="preserve">Relations/gens dans le ménage     </v>
      </c>
      <c r="F2" t="str">
        <f>E2</f>
        <v xml:space="preserve">Relations/gens dans le ménage     </v>
      </c>
      <c r="G2" t="str">
        <f>D2</f>
        <v xml:space="preserve">Relations/gens dans le ménage     </v>
      </c>
    </row>
    <row r="3" spans="1:15" x14ac:dyDescent="0.2">
      <c r="A3" t="s">
        <v>263</v>
      </c>
      <c r="B3">
        <v>2</v>
      </c>
      <c r="C3" s="5" t="s">
        <v>1636</v>
      </c>
      <c r="D3" s="35" t="str">
        <f t="shared" ref="D3:F12" si="0">C3</f>
        <v xml:space="preserve">La situation économique (y compris la nourriture)            </v>
      </c>
      <c r="E3" t="str">
        <f t="shared" si="0"/>
        <v xml:space="preserve">La situation économique (y compris la nourriture)            </v>
      </c>
      <c r="F3" t="str">
        <f t="shared" si="0"/>
        <v xml:space="preserve">La situation économique (y compris la nourriture)            </v>
      </c>
      <c r="G3" t="str">
        <f t="shared" ref="G3:G60" si="1">D3</f>
        <v xml:space="preserve">La situation économique (y compris la nourriture)            </v>
      </c>
    </row>
    <row r="4" spans="1:15" x14ac:dyDescent="0.2">
      <c r="A4" t="s">
        <v>263</v>
      </c>
      <c r="B4">
        <v>3</v>
      </c>
      <c r="C4" s="5" t="s">
        <v>373</v>
      </c>
      <c r="D4" s="35" t="str">
        <f t="shared" si="0"/>
        <v>Relations avec la communauté</v>
      </c>
      <c r="E4" t="str">
        <f t="shared" si="0"/>
        <v>Relations avec la communauté</v>
      </c>
      <c r="F4" t="str">
        <f t="shared" si="0"/>
        <v>Relations avec la communauté</v>
      </c>
      <c r="G4" t="str">
        <f t="shared" si="1"/>
        <v>Relations avec la communauté</v>
      </c>
    </row>
    <row r="5" spans="1:15" x14ac:dyDescent="0.2">
      <c r="A5" t="s">
        <v>263</v>
      </c>
      <c r="B5">
        <v>4</v>
      </c>
      <c r="C5" s="5" t="s">
        <v>850</v>
      </c>
      <c r="D5" s="35" t="str">
        <f t="shared" si="0"/>
        <v>La santé</v>
      </c>
      <c r="E5" t="str">
        <f t="shared" si="0"/>
        <v>La santé</v>
      </c>
      <c r="F5" t="str">
        <f t="shared" si="0"/>
        <v>La santé</v>
      </c>
      <c r="G5" t="str">
        <f t="shared" si="1"/>
        <v>La santé</v>
      </c>
    </row>
    <row r="6" spans="1:15" x14ac:dyDescent="0.2">
      <c r="A6" t="s">
        <v>263</v>
      </c>
      <c r="B6">
        <v>5</v>
      </c>
      <c r="C6" s="5" t="s">
        <v>374</v>
      </c>
      <c r="D6" s="35" t="str">
        <f t="shared" si="0"/>
        <v>Autre à précisez: ______</v>
      </c>
      <c r="E6" t="str">
        <f t="shared" si="0"/>
        <v>Autre à précisez: ______</v>
      </c>
      <c r="F6" t="str">
        <f t="shared" si="0"/>
        <v>Autre à précisez: ______</v>
      </c>
      <c r="G6" t="str">
        <f t="shared" si="1"/>
        <v>Autre à précisez: ______</v>
      </c>
    </row>
    <row r="7" spans="1:15" x14ac:dyDescent="0.2">
      <c r="A7" t="s">
        <v>303</v>
      </c>
      <c r="B7">
        <v>1</v>
      </c>
      <c r="C7" s="9" t="s">
        <v>375</v>
      </c>
      <c r="D7" s="35" t="str">
        <f t="shared" si="0"/>
        <v>développe ensemble</v>
      </c>
      <c r="E7" t="str">
        <f t="shared" si="0"/>
        <v>développe ensemble</v>
      </c>
      <c r="F7" t="str">
        <f t="shared" si="0"/>
        <v>développe ensemble</v>
      </c>
      <c r="G7" t="str">
        <f t="shared" si="1"/>
        <v>développe ensemble</v>
      </c>
    </row>
    <row r="8" spans="1:15" x14ac:dyDescent="0.2">
      <c r="A8" t="s">
        <v>303</v>
      </c>
      <c r="B8">
        <v>2</v>
      </c>
      <c r="C8" s="10" t="s">
        <v>376</v>
      </c>
      <c r="D8" s="35" t="str">
        <f t="shared" si="0"/>
        <v>laisse se développer</v>
      </c>
      <c r="E8" t="str">
        <f t="shared" si="0"/>
        <v>laisse se développer</v>
      </c>
      <c r="F8" t="str">
        <f t="shared" si="0"/>
        <v>laisse se développer</v>
      </c>
      <c r="G8" t="str">
        <f t="shared" si="1"/>
        <v>laisse se développer</v>
      </c>
    </row>
    <row r="9" spans="1:15" x14ac:dyDescent="0.2">
      <c r="A9" t="s">
        <v>1147</v>
      </c>
      <c r="B9">
        <v>1</v>
      </c>
      <c r="C9" s="10" t="s">
        <v>1148</v>
      </c>
      <c r="D9" s="35" t="str">
        <f t="shared" si="0"/>
        <v>Épargner pour l’avenir</v>
      </c>
      <c r="E9" t="str">
        <f t="shared" si="0"/>
        <v>Épargner pour l’avenir</v>
      </c>
      <c r="F9" t="str">
        <f t="shared" si="0"/>
        <v>Épargner pour l’avenir</v>
      </c>
      <c r="G9" t="str">
        <f t="shared" si="1"/>
        <v>Épargner pour l’avenir</v>
      </c>
    </row>
    <row r="10" spans="1:15" x14ac:dyDescent="0.2">
      <c r="A10" t="s">
        <v>1147</v>
      </c>
      <c r="B10">
        <v>2</v>
      </c>
      <c r="C10" s="10" t="s">
        <v>1149</v>
      </c>
      <c r="D10" s="35" t="str">
        <f t="shared" si="0"/>
        <v xml:space="preserve">Partager avec d’autres </v>
      </c>
      <c r="E10" t="str">
        <f t="shared" si="0"/>
        <v xml:space="preserve">Partager avec d’autres </v>
      </c>
      <c r="F10" t="str">
        <f t="shared" si="0"/>
        <v xml:space="preserve">Partager avec d’autres </v>
      </c>
      <c r="G10" t="str">
        <f t="shared" si="1"/>
        <v xml:space="preserve">Partager avec d’autres </v>
      </c>
    </row>
    <row r="11" spans="1:15" x14ac:dyDescent="0.2">
      <c r="A11" t="s">
        <v>348</v>
      </c>
      <c r="B11">
        <v>1</v>
      </c>
      <c r="C11" s="5" t="s">
        <v>377</v>
      </c>
      <c r="D11" s="35" t="str">
        <f t="shared" si="0"/>
        <v xml:space="preserve">respectueux envers les autres </v>
      </c>
      <c r="E11" t="str">
        <f t="shared" si="0"/>
        <v xml:space="preserve">respectueux envers les autres </v>
      </c>
      <c r="F11" t="str">
        <f t="shared" si="0"/>
        <v xml:space="preserve">respectueux envers les autres </v>
      </c>
      <c r="G11" t="str">
        <f t="shared" si="1"/>
        <v xml:space="preserve">respectueux envers les autres </v>
      </c>
    </row>
    <row r="12" spans="1:15" x14ac:dyDescent="0.2">
      <c r="A12" t="s">
        <v>348</v>
      </c>
      <c r="B12">
        <v>2</v>
      </c>
      <c r="C12" s="5" t="s">
        <v>378</v>
      </c>
      <c r="D12" s="35" t="str">
        <f t="shared" si="0"/>
        <v>stratégique (a un plan personnel pour son avenir)</v>
      </c>
      <c r="E12" t="str">
        <f t="shared" si="0"/>
        <v>stratégique (a un plan personnel pour son avenir)</v>
      </c>
      <c r="F12" t="str">
        <f t="shared" si="0"/>
        <v>stratégique (a un plan personnel pour son avenir)</v>
      </c>
      <c r="G12" t="str">
        <f t="shared" si="1"/>
        <v>stratégique (a un plan personnel pour son avenir)</v>
      </c>
    </row>
    <row r="13" spans="1:15" x14ac:dyDescent="0.2">
      <c r="A13" t="s">
        <v>348</v>
      </c>
      <c r="B13">
        <v>3</v>
      </c>
      <c r="C13" s="5" t="s">
        <v>379</v>
      </c>
      <c r="D13" s="35" t="str">
        <f>C13</f>
        <v>innovatrice (trouve de nouvelles solutions aux obstacles)</v>
      </c>
      <c r="E13" t="str">
        <f>D13</f>
        <v>innovatrice (trouve de nouvelles solutions aux obstacles)</v>
      </c>
      <c r="F13" t="str">
        <f>E13</f>
        <v>innovatrice (trouve de nouvelles solutions aux obstacles)</v>
      </c>
      <c r="G13" t="str">
        <f t="shared" si="1"/>
        <v>innovatrice (trouve de nouvelles solutions aux obstacles)</v>
      </c>
    </row>
    <row r="14" spans="1:15" x14ac:dyDescent="0.2">
      <c r="A14" t="s">
        <v>348</v>
      </c>
      <c r="B14">
        <v>4</v>
      </c>
      <c r="C14" s="8" t="s">
        <v>380</v>
      </c>
      <c r="D14" s="35" t="str">
        <f t="shared" ref="D14:F16" si="2">C14</f>
        <v>collaboratrice (a des liens sociaux correctes)</v>
      </c>
      <c r="E14" t="str">
        <f t="shared" si="2"/>
        <v>collaboratrice (a des liens sociaux correctes)</v>
      </c>
      <c r="F14" t="str">
        <f t="shared" si="2"/>
        <v>collaboratrice (a des liens sociaux correctes)</v>
      </c>
      <c r="G14" t="str">
        <f t="shared" si="1"/>
        <v>collaboratrice (a des liens sociaux correctes)</v>
      </c>
    </row>
    <row r="15" spans="1:15" x14ac:dyDescent="0.2">
      <c r="A15" t="s">
        <v>356</v>
      </c>
      <c r="B15">
        <v>1</v>
      </c>
      <c r="C15" s="5" t="s">
        <v>381</v>
      </c>
      <c r="D15" s="35" t="str">
        <f t="shared" si="2"/>
        <v>Haoua</v>
      </c>
      <c r="E15" t="str">
        <f t="shared" si="2"/>
        <v>Haoua</v>
      </c>
      <c r="F15" t="str">
        <f t="shared" si="2"/>
        <v>Haoua</v>
      </c>
      <c r="G15" t="str">
        <f t="shared" si="1"/>
        <v>Haoua</v>
      </c>
    </row>
    <row r="16" spans="1:15" x14ac:dyDescent="0.2">
      <c r="A16" t="s">
        <v>356</v>
      </c>
      <c r="B16">
        <v>2</v>
      </c>
      <c r="C16" s="5" t="s">
        <v>382</v>
      </c>
      <c r="D16" s="35" t="str">
        <f t="shared" si="2"/>
        <v>Fati</v>
      </c>
      <c r="E16" t="str">
        <f t="shared" si="2"/>
        <v>Fati</v>
      </c>
      <c r="F16" t="str">
        <f t="shared" si="2"/>
        <v>Fati</v>
      </c>
      <c r="G16" t="str">
        <f t="shared" si="1"/>
        <v>Fati</v>
      </c>
    </row>
    <row r="17" spans="1:15" ht="12.75" customHeight="1" x14ac:dyDescent="0.2">
      <c r="A17" s="33" t="s">
        <v>365</v>
      </c>
      <c r="B17" s="33" t="s">
        <v>880</v>
      </c>
      <c r="C17" s="35" t="s">
        <v>366</v>
      </c>
      <c r="D17" s="36" t="str">
        <f>C17</f>
        <v>Travailler avec acharnement</v>
      </c>
      <c r="E17" t="s">
        <v>895</v>
      </c>
      <c r="F17" s="35" t="s">
        <v>899</v>
      </c>
      <c r="G17" t="str">
        <f t="shared" si="1"/>
        <v>Travailler avec acharnement</v>
      </c>
      <c r="H17" s="212"/>
      <c r="I17" s="33" t="s">
        <v>164</v>
      </c>
      <c r="J17" s="33" t="s">
        <v>164</v>
      </c>
      <c r="K17" s="33" t="s">
        <v>164</v>
      </c>
      <c r="L17" s="33" t="s">
        <v>164</v>
      </c>
      <c r="M17" s="33" t="s">
        <v>164</v>
      </c>
      <c r="N17" s="33" t="s">
        <v>164</v>
      </c>
      <c r="O17" s="33" t="s">
        <v>880</v>
      </c>
    </row>
    <row r="18" spans="1:15" ht="12.75" customHeight="1" x14ac:dyDescent="0.2">
      <c r="A18" s="34" t="s">
        <v>365</v>
      </c>
      <c r="B18" s="33" t="s">
        <v>881</v>
      </c>
      <c r="C18" s="36" t="s">
        <v>882</v>
      </c>
      <c r="D18" s="36" t="str">
        <f t="shared" ref="D18:D20" si="3">C18</f>
        <v>Avoir de la paix</v>
      </c>
      <c r="E18" t="s">
        <v>894</v>
      </c>
      <c r="F18" s="35" t="s">
        <v>900</v>
      </c>
      <c r="G18" t="str">
        <f t="shared" si="1"/>
        <v>Avoir de la paix</v>
      </c>
      <c r="H18" s="212"/>
      <c r="I18" s="33" t="s">
        <v>164</v>
      </c>
      <c r="J18" s="33" t="s">
        <v>164</v>
      </c>
      <c r="K18" s="33" t="s">
        <v>164</v>
      </c>
      <c r="L18" s="33" t="s">
        <v>164</v>
      </c>
      <c r="M18" s="33" t="s">
        <v>164</v>
      </c>
      <c r="N18" s="33" t="s">
        <v>164</v>
      </c>
      <c r="O18" s="32" t="s">
        <v>881</v>
      </c>
    </row>
    <row r="19" spans="1:15" ht="12.75" customHeight="1" x14ac:dyDescent="0.2">
      <c r="A19" s="34" t="s">
        <v>365</v>
      </c>
      <c r="B19" s="33" t="s">
        <v>883</v>
      </c>
      <c r="C19" s="36" t="s">
        <v>367</v>
      </c>
      <c r="D19" s="36" t="str">
        <f t="shared" si="3"/>
        <v>Avoir l'initiative independante et la stratege</v>
      </c>
      <c r="E19" t="s">
        <v>893</v>
      </c>
      <c r="F19" s="35" t="s">
        <v>902</v>
      </c>
      <c r="G19" t="str">
        <f t="shared" si="1"/>
        <v>Avoir l'initiative independante et la stratege</v>
      </c>
      <c r="H19" s="212"/>
      <c r="I19" s="33" t="s">
        <v>164</v>
      </c>
      <c r="J19" s="33" t="s">
        <v>164</v>
      </c>
      <c r="K19" s="33" t="s">
        <v>164</v>
      </c>
      <c r="L19" s="33" t="s">
        <v>164</v>
      </c>
      <c r="M19" s="33" t="s">
        <v>164</v>
      </c>
      <c r="N19" s="33" t="s">
        <v>164</v>
      </c>
      <c r="O19" s="32" t="s">
        <v>883</v>
      </c>
    </row>
    <row r="20" spans="1:15" ht="12.75" customHeight="1" x14ac:dyDescent="0.2">
      <c r="A20" s="34" t="s">
        <v>365</v>
      </c>
      <c r="B20" s="33" t="s">
        <v>884</v>
      </c>
      <c r="C20" s="36" t="s">
        <v>903</v>
      </c>
      <c r="D20" s="36" t="str">
        <f t="shared" si="3"/>
        <v>Avoir les liens sociaux correctes (l'adhésion des gens)</v>
      </c>
      <c r="E20" s="69" t="s">
        <v>1613</v>
      </c>
      <c r="F20" s="35" t="s">
        <v>901</v>
      </c>
      <c r="G20" t="str">
        <f t="shared" si="1"/>
        <v>Avoir les liens sociaux correctes (l'adhésion des gens)</v>
      </c>
      <c r="H20" s="212"/>
      <c r="I20" s="33" t="s">
        <v>164</v>
      </c>
      <c r="J20" s="33" t="s">
        <v>164</v>
      </c>
      <c r="K20" s="33" t="s">
        <v>164</v>
      </c>
      <c r="L20" s="33" t="s">
        <v>164</v>
      </c>
      <c r="M20" s="33" t="s">
        <v>164</v>
      </c>
      <c r="N20" s="33" t="s">
        <v>164</v>
      </c>
      <c r="O20" s="32" t="s">
        <v>884</v>
      </c>
    </row>
    <row r="21" spans="1:15" x14ac:dyDescent="0.2">
      <c r="A21" t="s">
        <v>383</v>
      </c>
      <c r="B21">
        <v>1</v>
      </c>
      <c r="C21" s="5" t="s">
        <v>385</v>
      </c>
      <c r="D21" s="35" t="str">
        <f>C21</f>
        <v>Ne respectent pas les autres</v>
      </c>
      <c r="E21" t="s">
        <v>1630</v>
      </c>
      <c r="F21" t="s">
        <v>1626</v>
      </c>
      <c r="G21" t="str">
        <f t="shared" si="1"/>
        <v>Ne respectent pas les autres</v>
      </c>
      <c r="O21">
        <v>1</v>
      </c>
    </row>
    <row r="22" spans="1:15" x14ac:dyDescent="0.2">
      <c r="A22" t="s">
        <v>383</v>
      </c>
      <c r="B22">
        <v>2</v>
      </c>
      <c r="C22" s="5" t="s">
        <v>386</v>
      </c>
      <c r="D22" s="35" t="str">
        <f t="shared" ref="D22:F38" si="4">C22</f>
        <v xml:space="preserve">N’ont pas de persévérance face aux obstacles </v>
      </c>
      <c r="E22" t="s">
        <v>1631</v>
      </c>
      <c r="F22" t="s">
        <v>1627</v>
      </c>
      <c r="G22" t="str">
        <f t="shared" si="1"/>
        <v xml:space="preserve">N’ont pas de persévérance face aux obstacles </v>
      </c>
      <c r="O22">
        <v>2</v>
      </c>
    </row>
    <row r="23" spans="1:15" x14ac:dyDescent="0.2">
      <c r="A23" t="s">
        <v>383</v>
      </c>
      <c r="B23">
        <v>3</v>
      </c>
      <c r="C23" s="5" t="s">
        <v>387</v>
      </c>
      <c r="D23" s="35" t="str">
        <f t="shared" si="4"/>
        <v xml:space="preserve">Ont de la tension dans le ménage </v>
      </c>
      <c r="E23" t="s">
        <v>1632</v>
      </c>
      <c r="F23" t="s">
        <v>1628</v>
      </c>
      <c r="G23" t="str">
        <f t="shared" si="1"/>
        <v xml:space="preserve">Ont de la tension dans le ménage </v>
      </c>
      <c r="K23" s="4"/>
      <c r="L23" s="4"/>
      <c r="O23">
        <v>3</v>
      </c>
    </row>
    <row r="24" spans="1:15" x14ac:dyDescent="0.2">
      <c r="A24" t="s">
        <v>383</v>
      </c>
      <c r="B24">
        <v>4</v>
      </c>
      <c r="C24" s="8" t="s">
        <v>388</v>
      </c>
      <c r="D24" s="35" t="str">
        <f t="shared" si="4"/>
        <v xml:space="preserve">N'ont pas de plan d’affaires personnelle pour l'avenir </v>
      </c>
      <c r="E24" t="s">
        <v>1633</v>
      </c>
      <c r="F24" t="s">
        <v>1629</v>
      </c>
      <c r="G24" t="str">
        <f t="shared" si="1"/>
        <v xml:space="preserve">N'ont pas de plan d’affaires personnelle pour l'avenir </v>
      </c>
      <c r="K24" s="4"/>
      <c r="L24" s="4"/>
      <c r="O24">
        <v>4</v>
      </c>
    </row>
    <row r="25" spans="1:15" x14ac:dyDescent="0.2">
      <c r="A25" t="s">
        <v>389</v>
      </c>
      <c r="B25">
        <v>1</v>
      </c>
      <c r="C25" t="s">
        <v>848</v>
      </c>
      <c r="D25" s="35" t="str">
        <f t="shared" si="4"/>
        <v>travaille dur mais n'a pas de paix</v>
      </c>
      <c r="E25" t="str">
        <f t="shared" si="4"/>
        <v>travaille dur mais n'a pas de paix</v>
      </c>
      <c r="F25" t="str">
        <f t="shared" si="4"/>
        <v>travaille dur mais n'a pas de paix</v>
      </c>
      <c r="G25" t="str">
        <f t="shared" si="1"/>
        <v>travaille dur mais n'a pas de paix</v>
      </c>
      <c r="K25" s="4"/>
      <c r="L25" s="4"/>
    </row>
    <row r="26" spans="1:15" x14ac:dyDescent="0.2">
      <c r="A26" t="s">
        <v>389</v>
      </c>
      <c r="B26">
        <v>2</v>
      </c>
      <c r="C26" t="s">
        <v>849</v>
      </c>
      <c r="D26" s="35" t="str">
        <f t="shared" si="4"/>
        <v>a la paix mais ne travaille pas dur</v>
      </c>
      <c r="E26" t="str">
        <f t="shared" si="4"/>
        <v>a la paix mais ne travaille pas dur</v>
      </c>
      <c r="F26" t="str">
        <f t="shared" si="4"/>
        <v>a la paix mais ne travaille pas dur</v>
      </c>
      <c r="G26" t="str">
        <f t="shared" si="1"/>
        <v>a la paix mais ne travaille pas dur</v>
      </c>
      <c r="K26" s="4"/>
      <c r="L26" s="4"/>
    </row>
    <row r="27" spans="1:15" x14ac:dyDescent="0.2">
      <c r="A27" t="s">
        <v>391</v>
      </c>
      <c r="B27">
        <v>1</v>
      </c>
      <c r="C27" s="5" t="s">
        <v>393</v>
      </c>
      <c r="D27" s="35" t="str">
        <f t="shared" si="4"/>
        <v>calme/paisible</v>
      </c>
      <c r="E27" t="str">
        <f t="shared" si="4"/>
        <v>calme/paisible</v>
      </c>
      <c r="F27" t="str">
        <f t="shared" si="4"/>
        <v>calme/paisible</v>
      </c>
      <c r="G27" t="str">
        <f t="shared" si="1"/>
        <v>calme/paisible</v>
      </c>
      <c r="K27" s="4"/>
      <c r="L27" s="4"/>
    </row>
    <row r="28" spans="1:15" x14ac:dyDescent="0.2">
      <c r="A28" t="s">
        <v>391</v>
      </c>
      <c r="B28">
        <v>2</v>
      </c>
      <c r="C28" t="s">
        <v>394</v>
      </c>
      <c r="D28" s="35" t="str">
        <f t="shared" si="4"/>
        <v xml:space="preserve">heureuse </v>
      </c>
      <c r="E28" t="str">
        <f t="shared" si="4"/>
        <v xml:space="preserve">heureuse </v>
      </c>
      <c r="F28" t="str">
        <f t="shared" si="4"/>
        <v xml:space="preserve">heureuse </v>
      </c>
      <c r="G28" t="str">
        <f t="shared" si="1"/>
        <v xml:space="preserve">heureuse </v>
      </c>
      <c r="K28" s="4"/>
      <c r="L28" s="4"/>
    </row>
    <row r="29" spans="1:15" x14ac:dyDescent="0.2">
      <c r="A29" t="s">
        <v>391</v>
      </c>
      <c r="B29">
        <v>3</v>
      </c>
      <c r="C29" t="s">
        <v>395</v>
      </c>
      <c r="D29" s="35" t="str">
        <f t="shared" si="4"/>
        <v>confiance en soi</v>
      </c>
      <c r="E29" t="str">
        <f t="shared" si="4"/>
        <v>confiance en soi</v>
      </c>
      <c r="F29" t="str">
        <f t="shared" si="4"/>
        <v>confiance en soi</v>
      </c>
      <c r="G29" t="str">
        <f t="shared" si="1"/>
        <v>confiance en soi</v>
      </c>
    </row>
    <row r="30" spans="1:15" x14ac:dyDescent="0.2">
      <c r="A30" t="s">
        <v>391</v>
      </c>
      <c r="B30">
        <v>4</v>
      </c>
      <c r="C30" s="8" t="s">
        <v>396</v>
      </c>
      <c r="D30" s="35" t="str">
        <f t="shared" si="4"/>
        <v>respecté</v>
      </c>
      <c r="E30" t="str">
        <f t="shared" si="4"/>
        <v>respecté</v>
      </c>
      <c r="F30" t="str">
        <f t="shared" si="4"/>
        <v>respecté</v>
      </c>
      <c r="G30" t="str">
        <f t="shared" si="1"/>
        <v>respecté</v>
      </c>
    </row>
    <row r="31" spans="1:15" s="69" customFormat="1" x14ac:dyDescent="0.2">
      <c r="A31" s="70" t="s">
        <v>615</v>
      </c>
      <c r="B31" s="69">
        <v>1</v>
      </c>
      <c r="C31" s="71" t="s">
        <v>1525</v>
      </c>
      <c r="D31" s="72" t="str">
        <f t="shared" si="4"/>
        <v>Moi-meme</v>
      </c>
      <c r="E31" s="69" t="str">
        <f t="shared" si="4"/>
        <v>Moi-meme</v>
      </c>
      <c r="F31" s="69" t="str">
        <f t="shared" si="4"/>
        <v>Moi-meme</v>
      </c>
      <c r="G31" t="str">
        <f t="shared" si="1"/>
        <v>Moi-meme</v>
      </c>
    </row>
    <row r="32" spans="1:15" x14ac:dyDescent="0.2">
      <c r="A32" s="4" t="s">
        <v>615</v>
      </c>
      <c r="B32" s="4">
        <v>2</v>
      </c>
      <c r="C32" s="2" t="s">
        <v>621</v>
      </c>
      <c r="D32" s="35" t="str">
        <f t="shared" si="4"/>
        <v>Mari</v>
      </c>
      <c r="E32" t="str">
        <f t="shared" si="4"/>
        <v>Mari</v>
      </c>
      <c r="F32" t="str">
        <f t="shared" si="4"/>
        <v>Mari</v>
      </c>
      <c r="G32" t="str">
        <f t="shared" si="1"/>
        <v>Mari</v>
      </c>
    </row>
    <row r="33" spans="1:7" ht="17" x14ac:dyDescent="0.2">
      <c r="A33" s="4" t="s">
        <v>615</v>
      </c>
      <c r="B33" s="4">
        <v>3</v>
      </c>
      <c r="C33" s="13" t="s">
        <v>616</v>
      </c>
      <c r="D33" s="35" t="str">
        <f t="shared" si="4"/>
        <v>Parent</v>
      </c>
      <c r="E33" t="str">
        <f t="shared" si="4"/>
        <v>Parent</v>
      </c>
      <c r="F33" t="str">
        <f t="shared" si="4"/>
        <v>Parent</v>
      </c>
      <c r="G33" t="str">
        <f t="shared" si="1"/>
        <v>Parent</v>
      </c>
    </row>
    <row r="34" spans="1:7" x14ac:dyDescent="0.2">
      <c r="A34" s="4" t="s">
        <v>615</v>
      </c>
      <c r="B34" s="4">
        <v>4</v>
      </c>
      <c r="C34" s="12" t="s">
        <v>613</v>
      </c>
      <c r="D34" s="35" t="str">
        <f t="shared" si="4"/>
        <v>Frère, sœur</v>
      </c>
      <c r="E34" t="str">
        <f t="shared" si="4"/>
        <v>Frère, sœur</v>
      </c>
      <c r="F34" t="str">
        <f t="shared" si="4"/>
        <v>Frère, sœur</v>
      </c>
      <c r="G34" t="str">
        <f t="shared" si="1"/>
        <v>Frère, sœur</v>
      </c>
    </row>
    <row r="35" spans="1:7" x14ac:dyDescent="0.2">
      <c r="A35" s="4" t="s">
        <v>615</v>
      </c>
      <c r="B35" s="4">
        <v>5</v>
      </c>
      <c r="C35" s="12" t="s">
        <v>617</v>
      </c>
      <c r="D35" s="35" t="str">
        <f t="shared" si="4"/>
        <v>Co-épouse</v>
      </c>
      <c r="E35" t="str">
        <f t="shared" si="4"/>
        <v>Co-épouse</v>
      </c>
      <c r="F35" t="str">
        <f t="shared" si="4"/>
        <v>Co-épouse</v>
      </c>
      <c r="G35" t="str">
        <f t="shared" si="1"/>
        <v>Co-épouse</v>
      </c>
    </row>
    <row r="36" spans="1:7" x14ac:dyDescent="0.2">
      <c r="A36" s="4" t="s">
        <v>615</v>
      </c>
      <c r="B36" s="4">
        <v>6</v>
      </c>
      <c r="C36" s="12" t="s">
        <v>618</v>
      </c>
      <c r="D36" s="35" t="str">
        <f t="shared" si="4"/>
        <v>Enfant</v>
      </c>
      <c r="E36" t="str">
        <f t="shared" si="4"/>
        <v>Enfant</v>
      </c>
      <c r="F36" t="str">
        <f t="shared" si="4"/>
        <v>Enfant</v>
      </c>
      <c r="G36" t="str">
        <f t="shared" si="1"/>
        <v>Enfant</v>
      </c>
    </row>
    <row r="37" spans="1:7" x14ac:dyDescent="0.2">
      <c r="A37" s="4" t="s">
        <v>615</v>
      </c>
      <c r="B37" s="4">
        <v>7</v>
      </c>
      <c r="C37" s="12" t="s">
        <v>619</v>
      </c>
      <c r="D37" s="35" t="str">
        <f t="shared" si="4"/>
        <v>Cousin</v>
      </c>
      <c r="E37" t="str">
        <f t="shared" si="4"/>
        <v>Cousin</v>
      </c>
      <c r="F37" t="str">
        <f t="shared" si="4"/>
        <v>Cousin</v>
      </c>
      <c r="G37" t="str">
        <f t="shared" si="1"/>
        <v>Cousin</v>
      </c>
    </row>
    <row r="38" spans="1:7" x14ac:dyDescent="0.2">
      <c r="A38" s="4" t="s">
        <v>615</v>
      </c>
      <c r="B38" s="4">
        <v>8</v>
      </c>
      <c r="C38" s="12" t="s">
        <v>620</v>
      </c>
      <c r="D38" s="35" t="str">
        <f t="shared" si="4"/>
        <v>Autre ami</v>
      </c>
      <c r="E38" t="str">
        <f t="shared" si="4"/>
        <v>Autre ami</v>
      </c>
      <c r="F38" t="str">
        <f t="shared" si="4"/>
        <v>Autre ami</v>
      </c>
      <c r="G38" t="str">
        <f t="shared" si="1"/>
        <v>Autre ami</v>
      </c>
    </row>
    <row r="39" spans="1:7" x14ac:dyDescent="0.2">
      <c r="A39" s="4" t="s">
        <v>623</v>
      </c>
      <c r="B39" s="4">
        <v>0</v>
      </c>
      <c r="C39" s="12" t="s">
        <v>624</v>
      </c>
      <c r="D39" s="35" t="str">
        <f t="shared" ref="D39:F47" si="5">C39</f>
        <v>Non</v>
      </c>
      <c r="E39" t="str">
        <f t="shared" si="5"/>
        <v>Non</v>
      </c>
      <c r="F39" t="str">
        <f t="shared" si="5"/>
        <v>Non</v>
      </c>
      <c r="G39" t="str">
        <f t="shared" si="1"/>
        <v>Non</v>
      </c>
    </row>
    <row r="40" spans="1:7" x14ac:dyDescent="0.2">
      <c r="A40" s="4" t="s">
        <v>623</v>
      </c>
      <c r="B40" s="4">
        <v>1</v>
      </c>
      <c r="C40" s="12" t="s">
        <v>625</v>
      </c>
      <c r="D40" s="35" t="str">
        <f t="shared" si="5"/>
        <v>Peut-etre</v>
      </c>
      <c r="E40" t="str">
        <f t="shared" si="5"/>
        <v>Peut-etre</v>
      </c>
      <c r="F40" t="str">
        <f t="shared" si="5"/>
        <v>Peut-etre</v>
      </c>
      <c r="G40" t="str">
        <f t="shared" si="1"/>
        <v>Peut-etre</v>
      </c>
    </row>
    <row r="41" spans="1:7" ht="17" x14ac:dyDescent="0.2">
      <c r="A41" s="4" t="s">
        <v>623</v>
      </c>
      <c r="B41" s="4">
        <v>2</v>
      </c>
      <c r="C41" s="13" t="s">
        <v>626</v>
      </c>
      <c r="D41" s="35" t="str">
        <f t="shared" si="5"/>
        <v>Oui</v>
      </c>
      <c r="E41" t="str">
        <f t="shared" si="5"/>
        <v>Oui</v>
      </c>
      <c r="F41" t="str">
        <f t="shared" si="5"/>
        <v>Oui</v>
      </c>
      <c r="G41" t="str">
        <f t="shared" si="1"/>
        <v>Oui</v>
      </c>
    </row>
    <row r="42" spans="1:7" ht="32" x14ac:dyDescent="0.2">
      <c r="A42" s="4" t="s">
        <v>937</v>
      </c>
      <c r="B42" s="4">
        <v>5</v>
      </c>
      <c r="C42" s="37" t="s">
        <v>938</v>
      </c>
      <c r="D42" s="35" t="str">
        <f t="shared" si="5"/>
        <v>Non pas du tout / aa ko kadan / Aa ba keina</v>
      </c>
      <c r="E42" t="str">
        <f t="shared" si="5"/>
        <v>Non pas du tout / aa ko kadan / Aa ba keina</v>
      </c>
      <c r="F42" t="str">
        <f t="shared" si="5"/>
        <v>Non pas du tout / aa ko kadan / Aa ba keina</v>
      </c>
      <c r="G42" t="str">
        <f t="shared" si="1"/>
        <v>Non pas du tout / aa ko kadan / Aa ba keina</v>
      </c>
    </row>
    <row r="43" spans="1:7" x14ac:dyDescent="0.2">
      <c r="A43" s="4" t="s">
        <v>937</v>
      </c>
      <c r="B43" s="4">
        <v>6</v>
      </c>
      <c r="C43" s="37" t="s">
        <v>939</v>
      </c>
      <c r="D43" s="35" t="str">
        <f t="shared" si="5"/>
        <v>Non / aa</v>
      </c>
      <c r="E43" t="str">
        <f t="shared" si="5"/>
        <v>Non / aa</v>
      </c>
      <c r="F43" t="str">
        <f t="shared" si="5"/>
        <v>Non / aa</v>
      </c>
      <c r="G43" t="str">
        <f t="shared" si="1"/>
        <v>Non / aa</v>
      </c>
    </row>
    <row r="44" spans="1:7" x14ac:dyDescent="0.2">
      <c r="A44" s="4" t="s">
        <v>937</v>
      </c>
      <c r="B44" s="4">
        <v>7</v>
      </c>
      <c r="C44" s="37" t="s">
        <v>940</v>
      </c>
      <c r="D44" s="35" t="str">
        <f t="shared" si="5"/>
        <v>Oui / Ii / Oho</v>
      </c>
      <c r="E44" t="str">
        <f t="shared" si="5"/>
        <v>Oui / Ii / Oho</v>
      </c>
      <c r="F44" t="str">
        <f t="shared" si="5"/>
        <v>Oui / Ii / Oho</v>
      </c>
      <c r="G44" t="str">
        <f t="shared" si="1"/>
        <v>Oui / Ii / Oho</v>
      </c>
    </row>
    <row r="45" spans="1:7" ht="32" x14ac:dyDescent="0.2">
      <c r="A45" s="4" t="s">
        <v>937</v>
      </c>
      <c r="B45" s="4">
        <v>8</v>
      </c>
      <c r="C45" s="54" t="s">
        <v>941</v>
      </c>
      <c r="D45" t="str">
        <f t="shared" si="5"/>
        <v>Oui tout à fait / Ii korai kuwa / Oho yadin deyno</v>
      </c>
      <c r="E45" t="str">
        <f t="shared" si="5"/>
        <v>Oui tout à fait / Ii korai kuwa / Oho yadin deyno</v>
      </c>
      <c r="F45" t="str">
        <f t="shared" si="5"/>
        <v>Oui tout à fait / Ii korai kuwa / Oho yadin deyno</v>
      </c>
      <c r="G45" t="str">
        <f t="shared" si="1"/>
        <v>Oui tout à fait / Ii korai kuwa / Oho yadin deyno</v>
      </c>
    </row>
    <row r="46" spans="1:7" ht="32" x14ac:dyDescent="0.2">
      <c r="A46" s="4" t="s">
        <v>942</v>
      </c>
      <c r="B46" s="4">
        <v>5</v>
      </c>
      <c r="C46" s="37" t="s">
        <v>938</v>
      </c>
      <c r="D46" s="35" t="str">
        <f>C46</f>
        <v>Non pas du tout / aa ko kadan / Aa ba keina</v>
      </c>
      <c r="E46" t="str">
        <f t="shared" si="5"/>
        <v>Non pas du tout / aa ko kadan / Aa ba keina</v>
      </c>
      <c r="F46" t="str">
        <f t="shared" si="5"/>
        <v>Non pas du tout / aa ko kadan / Aa ba keina</v>
      </c>
      <c r="G46" t="str">
        <f t="shared" si="1"/>
        <v>Non pas du tout / aa ko kadan / Aa ba keina</v>
      </c>
    </row>
    <row r="47" spans="1:7" x14ac:dyDescent="0.2">
      <c r="A47" s="4" t="s">
        <v>942</v>
      </c>
      <c r="B47" s="4">
        <v>6</v>
      </c>
      <c r="C47" s="37" t="s">
        <v>939</v>
      </c>
      <c r="D47" s="35" t="str">
        <f>C47</f>
        <v>Non / aa</v>
      </c>
      <c r="E47" t="str">
        <f t="shared" si="5"/>
        <v>Non / aa</v>
      </c>
      <c r="F47" t="str">
        <f t="shared" si="5"/>
        <v>Non / aa</v>
      </c>
      <c r="G47" t="str">
        <f t="shared" si="1"/>
        <v>Non / aa</v>
      </c>
    </row>
    <row r="48" spans="1:7" x14ac:dyDescent="0.2">
      <c r="A48" s="4" t="s">
        <v>942</v>
      </c>
      <c r="B48" s="4">
        <v>7</v>
      </c>
      <c r="C48" s="37" t="s">
        <v>940</v>
      </c>
      <c r="D48" s="35" t="str">
        <f t="shared" ref="D48:F49" si="6">C48</f>
        <v>Oui / Ii / Oho</v>
      </c>
      <c r="E48" s="35" t="str">
        <f t="shared" si="6"/>
        <v>Oui / Ii / Oho</v>
      </c>
      <c r="F48" s="35" t="str">
        <f t="shared" si="6"/>
        <v>Oui / Ii / Oho</v>
      </c>
      <c r="G48" t="str">
        <f t="shared" si="1"/>
        <v>Oui / Ii / Oho</v>
      </c>
    </row>
    <row r="49" spans="1:247" ht="32" x14ac:dyDescent="0.2">
      <c r="A49" s="4" t="s">
        <v>942</v>
      </c>
      <c r="B49" s="4">
        <v>8</v>
      </c>
      <c r="C49" s="37" t="s">
        <v>941</v>
      </c>
      <c r="D49" s="35" t="str">
        <f t="shared" si="6"/>
        <v>Oui tout à fait / Ii korai kuwa / Oho yadin deyno</v>
      </c>
      <c r="E49" s="35" t="str">
        <f t="shared" si="6"/>
        <v>Oui tout à fait / Ii korai kuwa / Oho yadin deyno</v>
      </c>
      <c r="F49" s="35" t="str">
        <f t="shared" si="6"/>
        <v>Oui tout à fait / Ii korai kuwa / Oho yadin deyno</v>
      </c>
      <c r="G49" t="str">
        <f t="shared" si="1"/>
        <v>Oui tout à fait / Ii korai kuwa / Oho yadin deyno</v>
      </c>
    </row>
    <row r="50" spans="1:247" x14ac:dyDescent="0.2">
      <c r="A50" s="4" t="s">
        <v>942</v>
      </c>
      <c r="B50" s="4">
        <v>-555</v>
      </c>
      <c r="C50" s="4" t="s">
        <v>943</v>
      </c>
      <c r="D50" s="35" t="str">
        <f>C50</f>
        <v>DIEU (NE PAS LIRE)</v>
      </c>
      <c r="E50" s="35" t="str">
        <f>D50</f>
        <v>DIEU (NE PAS LIRE)</v>
      </c>
      <c r="F50" s="35" t="str">
        <f>E50</f>
        <v>DIEU (NE PAS LIRE)</v>
      </c>
      <c r="G50" t="str">
        <f t="shared" si="1"/>
        <v>DIEU (NE PAS LIRE)</v>
      </c>
    </row>
    <row r="51" spans="1:247" x14ac:dyDescent="0.2">
      <c r="A51" s="38" t="s">
        <v>944</v>
      </c>
      <c r="B51" s="4">
        <v>1</v>
      </c>
      <c r="C51" s="39" t="s">
        <v>945</v>
      </c>
      <c r="D51" s="35" t="str">
        <f>C51</f>
        <v xml:space="preserve">1 est digne de confiance, 9 indignes de confiance </v>
      </c>
      <c r="E51" t="str">
        <f t="shared" ref="E51:F60" si="7">D51</f>
        <v xml:space="preserve">1 est digne de confiance, 9 indignes de confiance </v>
      </c>
      <c r="F51" t="str">
        <f t="shared" si="7"/>
        <v xml:space="preserve">1 est digne de confiance, 9 indignes de confiance </v>
      </c>
      <c r="G51" t="str">
        <f t="shared" si="1"/>
        <v xml:space="preserve">1 est digne de confiance, 9 indignes de confiance </v>
      </c>
    </row>
    <row r="52" spans="1:247" x14ac:dyDescent="0.2">
      <c r="A52" s="38" t="s">
        <v>944</v>
      </c>
      <c r="B52" s="4">
        <v>2</v>
      </c>
      <c r="C52" s="39" t="s">
        <v>946</v>
      </c>
      <c r="D52" s="35" t="str">
        <f t="shared" ref="D52:D60" si="8">C52</f>
        <v xml:space="preserve">2 sont dignes de confiance , 8 indignes de confiance </v>
      </c>
      <c r="E52" t="str">
        <f t="shared" si="7"/>
        <v xml:space="preserve">2 sont dignes de confiance , 8 indignes de confiance </v>
      </c>
      <c r="F52" t="str">
        <f t="shared" si="7"/>
        <v xml:space="preserve">2 sont dignes de confiance , 8 indignes de confiance </v>
      </c>
      <c r="G52" t="str">
        <f t="shared" si="1"/>
        <v xml:space="preserve">2 sont dignes de confiance , 8 indignes de confiance </v>
      </c>
    </row>
    <row r="53" spans="1:247" x14ac:dyDescent="0.2">
      <c r="A53" s="38" t="s">
        <v>944</v>
      </c>
      <c r="B53" s="4">
        <v>3</v>
      </c>
      <c r="C53" s="39" t="s">
        <v>947</v>
      </c>
      <c r="D53" s="35" t="str">
        <f t="shared" si="8"/>
        <v xml:space="preserve">3 sont dignes de confiance, 7  indignes de confiance </v>
      </c>
      <c r="E53" t="str">
        <f t="shared" si="7"/>
        <v xml:space="preserve">3 sont dignes de confiance, 7  indignes de confiance </v>
      </c>
      <c r="F53" t="str">
        <f t="shared" si="7"/>
        <v xml:space="preserve">3 sont dignes de confiance, 7  indignes de confiance </v>
      </c>
      <c r="G53" t="str">
        <f t="shared" si="1"/>
        <v xml:space="preserve">3 sont dignes de confiance, 7  indignes de confiance </v>
      </c>
    </row>
    <row r="54" spans="1:247" x14ac:dyDescent="0.2">
      <c r="A54" s="38" t="s">
        <v>944</v>
      </c>
      <c r="B54" s="4">
        <v>4</v>
      </c>
      <c r="C54" s="39" t="s">
        <v>948</v>
      </c>
      <c r="D54" s="35" t="str">
        <f t="shared" si="8"/>
        <v xml:space="preserve">4  sont dignes de confiance, 6 indignes de confiance </v>
      </c>
      <c r="E54" t="str">
        <f t="shared" si="7"/>
        <v xml:space="preserve">4  sont dignes de confiance, 6 indignes de confiance </v>
      </c>
      <c r="F54" t="str">
        <f t="shared" si="7"/>
        <v xml:space="preserve">4  sont dignes de confiance, 6 indignes de confiance </v>
      </c>
      <c r="G54" t="str">
        <f t="shared" si="1"/>
        <v xml:space="preserve">4  sont dignes de confiance, 6 indignes de confiance </v>
      </c>
    </row>
    <row r="55" spans="1:247" x14ac:dyDescent="0.2">
      <c r="A55" s="38" t="s">
        <v>944</v>
      </c>
      <c r="B55" s="4">
        <v>5</v>
      </c>
      <c r="C55" s="39" t="s">
        <v>949</v>
      </c>
      <c r="D55" s="35" t="str">
        <f t="shared" si="8"/>
        <v xml:space="preserve">5   sont dignes de confiance, 5 indignes de confiance </v>
      </c>
      <c r="E55" t="str">
        <f t="shared" si="7"/>
        <v xml:space="preserve">5   sont dignes de confiance, 5 indignes de confiance </v>
      </c>
      <c r="F55" t="str">
        <f t="shared" si="7"/>
        <v xml:space="preserve">5   sont dignes de confiance, 5 indignes de confiance </v>
      </c>
      <c r="G55" t="str">
        <f t="shared" si="1"/>
        <v xml:space="preserve">5   sont dignes de confiance, 5 indignes de confiance </v>
      </c>
    </row>
    <row r="56" spans="1:247" x14ac:dyDescent="0.2">
      <c r="A56" s="38" t="s">
        <v>944</v>
      </c>
      <c r="B56" s="4">
        <v>6</v>
      </c>
      <c r="C56" s="39" t="s">
        <v>950</v>
      </c>
      <c r="D56" s="35" t="str">
        <f t="shared" si="8"/>
        <v xml:space="preserve">6  sont dignes de confiance, 4 indignes de confiance </v>
      </c>
      <c r="E56" t="str">
        <f t="shared" si="7"/>
        <v xml:space="preserve">6  sont dignes de confiance, 4 indignes de confiance </v>
      </c>
      <c r="F56" t="str">
        <f t="shared" si="7"/>
        <v xml:space="preserve">6  sont dignes de confiance, 4 indignes de confiance </v>
      </c>
      <c r="G56" t="str">
        <f t="shared" si="1"/>
        <v xml:space="preserve">6  sont dignes de confiance, 4 indignes de confiance </v>
      </c>
    </row>
    <row r="57" spans="1:247" x14ac:dyDescent="0.2">
      <c r="A57" s="38" t="s">
        <v>944</v>
      </c>
      <c r="B57" s="4">
        <v>7</v>
      </c>
      <c r="C57" s="39" t="s">
        <v>951</v>
      </c>
      <c r="D57" s="35" t="str">
        <f t="shared" si="8"/>
        <v xml:space="preserve">7  sont dignes de confiance, 3 indignes de confiance </v>
      </c>
      <c r="E57" t="str">
        <f t="shared" si="7"/>
        <v xml:space="preserve">7  sont dignes de confiance, 3 indignes de confiance </v>
      </c>
      <c r="F57" t="str">
        <f t="shared" si="7"/>
        <v xml:space="preserve">7  sont dignes de confiance, 3 indignes de confiance </v>
      </c>
      <c r="G57" t="str">
        <f t="shared" si="1"/>
        <v xml:space="preserve">7  sont dignes de confiance, 3 indignes de confiance </v>
      </c>
    </row>
    <row r="58" spans="1:247" x14ac:dyDescent="0.2">
      <c r="A58" s="38" t="s">
        <v>944</v>
      </c>
      <c r="B58" s="4">
        <v>8</v>
      </c>
      <c r="C58" s="39" t="s">
        <v>952</v>
      </c>
      <c r="D58" s="35" t="str">
        <f t="shared" si="8"/>
        <v xml:space="preserve">8  sont dignes de confiance, 2 indignes de confiance </v>
      </c>
      <c r="E58" t="str">
        <f t="shared" si="7"/>
        <v xml:space="preserve">8  sont dignes de confiance, 2 indignes de confiance </v>
      </c>
      <c r="F58" t="str">
        <f t="shared" si="7"/>
        <v xml:space="preserve">8  sont dignes de confiance, 2 indignes de confiance </v>
      </c>
      <c r="G58" t="str">
        <f t="shared" si="1"/>
        <v xml:space="preserve">8  sont dignes de confiance, 2 indignes de confiance </v>
      </c>
    </row>
    <row r="59" spans="1:247" x14ac:dyDescent="0.2">
      <c r="A59" s="38" t="s">
        <v>944</v>
      </c>
      <c r="B59" s="4">
        <v>9</v>
      </c>
      <c r="C59" s="39" t="s">
        <v>953</v>
      </c>
      <c r="D59" s="35" t="str">
        <f t="shared" si="8"/>
        <v xml:space="preserve">9  sont dignes de confiance, 1 indigne de confiance </v>
      </c>
      <c r="E59" t="str">
        <f t="shared" si="7"/>
        <v xml:space="preserve">9  sont dignes de confiance, 1 indigne de confiance </v>
      </c>
      <c r="F59" t="str">
        <f t="shared" si="7"/>
        <v xml:space="preserve">9  sont dignes de confiance, 1 indigne de confiance </v>
      </c>
      <c r="G59" t="str">
        <f t="shared" si="1"/>
        <v xml:space="preserve">9  sont dignes de confiance, 1 indigne de confiance </v>
      </c>
    </row>
    <row r="60" spans="1:247" x14ac:dyDescent="0.2">
      <c r="A60" s="38" t="s">
        <v>944</v>
      </c>
      <c r="B60" s="4">
        <v>10</v>
      </c>
      <c r="C60" s="39" t="s">
        <v>954</v>
      </c>
      <c r="D60" s="35" t="str">
        <f t="shared" si="8"/>
        <v xml:space="preserve">10  sont dignes de confiance, 0 indigne de confiance </v>
      </c>
      <c r="E60" t="str">
        <f t="shared" si="7"/>
        <v xml:space="preserve">10  sont dignes de confiance, 0 indigne de confiance </v>
      </c>
      <c r="F60" t="str">
        <f t="shared" si="7"/>
        <v xml:space="preserve">10  sont dignes de confiance, 0 indigne de confiance </v>
      </c>
      <c r="G60" t="str">
        <f t="shared" si="1"/>
        <v xml:space="preserve">10  sont dignes de confiance, 0 indigne de confiance </v>
      </c>
    </row>
    <row r="64" spans="1:247" x14ac:dyDescent="0.2">
      <c r="A64" s="4"/>
      <c r="B64" s="4"/>
      <c r="D64" s="53"/>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row>
    <row r="65" spans="1:247" x14ac:dyDescent="0.2">
      <c r="A65" t="s">
        <v>480</v>
      </c>
      <c r="B65" s="4">
        <v>1</v>
      </c>
      <c r="C65" s="201" t="s">
        <v>1564</v>
      </c>
      <c r="D65" s="35" t="str">
        <f t="shared" ref="D65:D90" si="9">C65</f>
        <v>ABDOU TORO</v>
      </c>
      <c r="E65" s="4" t="str">
        <f t="shared" ref="E65:E66" si="10">C65</f>
        <v>ABDOU TORO</v>
      </c>
      <c r="F65" s="4" t="str">
        <f t="shared" ref="F65:G66" si="11">D65</f>
        <v>ABDOU TORO</v>
      </c>
      <c r="G65" s="4" t="str">
        <f t="shared" si="11"/>
        <v>ABDOU TORO</v>
      </c>
      <c r="H65" s="4"/>
      <c r="I65" s="4"/>
      <c r="J65" s="4"/>
      <c r="K65" s="4"/>
      <c r="L65" s="4"/>
      <c r="M65" s="4"/>
      <c r="N65" s="4"/>
      <c r="O65" s="4">
        <v>1</v>
      </c>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row>
    <row r="66" spans="1:247" x14ac:dyDescent="0.2">
      <c r="A66" t="s">
        <v>480</v>
      </c>
      <c r="B66" s="4">
        <v>2</v>
      </c>
      <c r="C66" s="201" t="s">
        <v>1565</v>
      </c>
      <c r="D66" s="35" t="str">
        <f t="shared" si="9"/>
        <v>ALI CHERIF</v>
      </c>
      <c r="E66" s="4" t="str">
        <f t="shared" si="10"/>
        <v>ALI CHERIF</v>
      </c>
      <c r="F66" s="4" t="str">
        <f t="shared" si="11"/>
        <v>ALI CHERIF</v>
      </c>
      <c r="G66" s="4" t="str">
        <f t="shared" si="11"/>
        <v>ALI CHERIF</v>
      </c>
      <c r="H66" s="4"/>
      <c r="I66" s="4"/>
      <c r="J66" s="4"/>
      <c r="K66" s="4"/>
      <c r="L66" s="4"/>
      <c r="M66" s="4"/>
      <c r="N66" s="4"/>
      <c r="O66" s="4">
        <f>B66</f>
        <v>2</v>
      </c>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row>
    <row r="67" spans="1:247" x14ac:dyDescent="0.2">
      <c r="A67" t="s">
        <v>480</v>
      </c>
      <c r="B67" s="4">
        <v>3</v>
      </c>
      <c r="C67" s="201" t="s">
        <v>1566</v>
      </c>
      <c r="D67" s="35" t="str">
        <f t="shared" si="9"/>
        <v>ALI DAOUDA</v>
      </c>
      <c r="E67" s="4" t="str">
        <f t="shared" ref="E67:E90" si="12">C67</f>
        <v>ALI DAOUDA</v>
      </c>
      <c r="F67" s="4" t="str">
        <f t="shared" ref="F67:G90" si="13">E67</f>
        <v>ALI DAOUDA</v>
      </c>
      <c r="G67" s="4" t="str">
        <f t="shared" si="13"/>
        <v>ALI DAOUDA</v>
      </c>
      <c r="H67" s="4"/>
      <c r="I67" s="4"/>
      <c r="J67" s="4"/>
      <c r="K67" s="4"/>
      <c r="L67" s="4"/>
      <c r="M67" s="4"/>
      <c r="N67" s="4"/>
      <c r="O67" s="4">
        <f>B67</f>
        <v>3</v>
      </c>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row>
    <row r="68" spans="1:247" x14ac:dyDescent="0.2">
      <c r="A68" t="s">
        <v>480</v>
      </c>
      <c r="B68" s="4">
        <v>4</v>
      </c>
      <c r="C68" s="201" t="s">
        <v>1567</v>
      </c>
      <c r="D68" s="35" t="str">
        <f t="shared" si="9"/>
        <v>IBRAHIM</v>
      </c>
      <c r="E68" s="4" t="str">
        <f t="shared" si="12"/>
        <v>IBRAHIM</v>
      </c>
      <c r="F68" s="4" t="str">
        <f t="shared" si="13"/>
        <v>IBRAHIM</v>
      </c>
      <c r="G68" s="4" t="str">
        <f t="shared" si="13"/>
        <v>IBRAHIM</v>
      </c>
      <c r="H68" s="4"/>
      <c r="I68" s="4"/>
      <c r="J68" s="4"/>
      <c r="K68" s="4"/>
      <c r="L68" s="4"/>
      <c r="M68" s="4"/>
      <c r="N68" s="4"/>
      <c r="O68" s="4">
        <f>B68</f>
        <v>4</v>
      </c>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row>
    <row r="69" spans="1:247" x14ac:dyDescent="0.2">
      <c r="A69" s="4" t="s">
        <v>483</v>
      </c>
      <c r="B69" s="42">
        <v>1</v>
      </c>
      <c r="C69" s="204" t="s">
        <v>1568</v>
      </c>
      <c r="D69" s="205" t="str">
        <f t="shared" si="9"/>
        <v>SOFO</v>
      </c>
      <c r="E69" s="204" t="str">
        <f>D69</f>
        <v>SOFO</v>
      </c>
      <c r="F69" s="206" t="str">
        <f t="shared" si="13"/>
        <v>SOFO</v>
      </c>
      <c r="G69" s="206" t="str">
        <f t="shared" si="13"/>
        <v>SOFO</v>
      </c>
      <c r="H69" s="206"/>
      <c r="I69" s="206"/>
      <c r="J69" s="206"/>
      <c r="K69" s="206"/>
      <c r="L69" s="206"/>
      <c r="M69" s="206"/>
      <c r="N69" s="206"/>
      <c r="O69" s="209">
        <v>1</v>
      </c>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row>
    <row r="70" spans="1:247" x14ac:dyDescent="0.2">
      <c r="A70" s="4" t="s">
        <v>483</v>
      </c>
      <c r="B70" s="42">
        <v>2</v>
      </c>
      <c r="C70" s="207" t="s">
        <v>1569</v>
      </c>
      <c r="D70" s="205" t="str">
        <f t="shared" si="9"/>
        <v>AISSATOU</v>
      </c>
      <c r="E70" s="206" t="str">
        <f t="shared" si="12"/>
        <v>AISSATOU</v>
      </c>
      <c r="F70" s="206" t="str">
        <f t="shared" si="13"/>
        <v>AISSATOU</v>
      </c>
      <c r="G70" s="206" t="str">
        <f t="shared" si="13"/>
        <v>AISSATOU</v>
      </c>
      <c r="H70" s="206"/>
      <c r="I70" s="206"/>
      <c r="J70" s="206"/>
      <c r="K70" s="206"/>
      <c r="L70" s="206"/>
      <c r="M70" s="206"/>
      <c r="N70" s="206"/>
      <c r="O70" s="209">
        <v>1</v>
      </c>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row>
    <row r="71" spans="1:247" x14ac:dyDescent="0.2">
      <c r="A71" s="4" t="s">
        <v>483</v>
      </c>
      <c r="B71" s="42">
        <v>3</v>
      </c>
      <c r="C71" s="207" t="s">
        <v>1570</v>
      </c>
      <c r="D71" s="205" t="str">
        <f t="shared" si="9"/>
        <v>KALTOUMI</v>
      </c>
      <c r="E71" s="206" t="str">
        <f t="shared" si="12"/>
        <v>KALTOUMI</v>
      </c>
      <c r="F71" s="206" t="str">
        <f t="shared" si="13"/>
        <v>KALTOUMI</v>
      </c>
      <c r="G71" s="206" t="str">
        <f t="shared" si="13"/>
        <v>KALTOUMI</v>
      </c>
      <c r="H71" s="206"/>
      <c r="I71" s="206"/>
      <c r="J71" s="206"/>
      <c r="K71" s="206"/>
      <c r="L71" s="206"/>
      <c r="M71" s="206"/>
      <c r="N71" s="206"/>
      <c r="O71" s="209">
        <v>1</v>
      </c>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row>
    <row r="72" spans="1:247" x14ac:dyDescent="0.2">
      <c r="A72" s="4" t="s">
        <v>483</v>
      </c>
      <c r="B72" s="42">
        <v>4</v>
      </c>
      <c r="C72" s="207" t="s">
        <v>1571</v>
      </c>
      <c r="D72" s="205" t="str">
        <f t="shared" si="9"/>
        <v>AICHATOU</v>
      </c>
      <c r="E72" s="206" t="str">
        <f t="shared" si="12"/>
        <v>AICHATOU</v>
      </c>
      <c r="F72" s="206" t="str">
        <f t="shared" si="13"/>
        <v>AICHATOU</v>
      </c>
      <c r="G72" s="206" t="str">
        <f t="shared" si="13"/>
        <v>AICHATOU</v>
      </c>
      <c r="H72" s="206"/>
      <c r="I72" s="206"/>
      <c r="J72" s="206"/>
      <c r="K72" s="206"/>
      <c r="L72" s="206"/>
      <c r="M72" s="206"/>
      <c r="N72" s="206"/>
      <c r="O72" s="209">
        <v>1</v>
      </c>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row>
    <row r="73" spans="1:247" x14ac:dyDescent="0.2">
      <c r="A73" s="4" t="s">
        <v>483</v>
      </c>
      <c r="B73" s="42">
        <v>5</v>
      </c>
      <c r="C73" s="207" t="s">
        <v>1572</v>
      </c>
      <c r="D73" s="205" t="str">
        <f t="shared" si="9"/>
        <v>HAOUA</v>
      </c>
      <c r="E73" s="206" t="str">
        <f t="shared" si="12"/>
        <v>HAOUA</v>
      </c>
      <c r="F73" s="206" t="str">
        <f t="shared" si="13"/>
        <v>HAOUA</v>
      </c>
      <c r="G73" s="206" t="str">
        <f t="shared" si="13"/>
        <v>HAOUA</v>
      </c>
      <c r="H73" s="206"/>
      <c r="I73" s="206"/>
      <c r="J73" s="206"/>
      <c r="K73" s="206"/>
      <c r="L73" s="206"/>
      <c r="M73" s="206"/>
      <c r="N73" s="206"/>
      <c r="O73" s="209">
        <v>1</v>
      </c>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row>
    <row r="74" spans="1:247" x14ac:dyDescent="0.2">
      <c r="A74" s="4" t="s">
        <v>483</v>
      </c>
      <c r="B74" s="42">
        <v>6</v>
      </c>
      <c r="C74" s="208" t="s">
        <v>1573</v>
      </c>
      <c r="D74" s="205" t="str">
        <f t="shared" si="9"/>
        <v>AICAHTOU</v>
      </c>
      <c r="E74" s="206" t="str">
        <f t="shared" si="12"/>
        <v>AICAHTOU</v>
      </c>
      <c r="F74" s="206" t="str">
        <f t="shared" si="13"/>
        <v>AICAHTOU</v>
      </c>
      <c r="G74" s="206" t="str">
        <f t="shared" si="13"/>
        <v>AICAHTOU</v>
      </c>
      <c r="H74" s="206"/>
      <c r="I74" s="206"/>
      <c r="J74" s="206"/>
      <c r="K74" s="206"/>
      <c r="L74" s="206"/>
      <c r="M74" s="206"/>
      <c r="N74" s="206"/>
      <c r="O74" s="209">
        <v>1</v>
      </c>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row>
    <row r="75" spans="1:247" x14ac:dyDescent="0.2">
      <c r="A75" s="4" t="s">
        <v>483</v>
      </c>
      <c r="B75" s="42">
        <v>7</v>
      </c>
      <c r="C75" s="201" t="s">
        <v>1574</v>
      </c>
      <c r="D75" s="35" t="str">
        <f t="shared" si="9"/>
        <v>MAHAZA</v>
      </c>
      <c r="E75" s="4" t="str">
        <f t="shared" si="12"/>
        <v>MAHAZA</v>
      </c>
      <c r="F75" s="4" t="str">
        <f t="shared" si="13"/>
        <v>MAHAZA</v>
      </c>
      <c r="G75" s="4" t="str">
        <f t="shared" si="13"/>
        <v>MAHAZA</v>
      </c>
      <c r="H75" s="4"/>
      <c r="I75" s="4"/>
      <c r="J75" s="4"/>
      <c r="K75" s="4"/>
      <c r="L75" s="4"/>
      <c r="M75" s="4"/>
      <c r="N75" s="4"/>
      <c r="O75" s="42">
        <v>2</v>
      </c>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row>
    <row r="76" spans="1:247" x14ac:dyDescent="0.2">
      <c r="A76" s="4" t="s">
        <v>483</v>
      </c>
      <c r="B76" s="42">
        <v>8</v>
      </c>
      <c r="C76" s="202" t="s">
        <v>1575</v>
      </c>
      <c r="D76" s="35" t="str">
        <f t="shared" si="9"/>
        <v>NAFISSA</v>
      </c>
      <c r="E76" s="4" t="str">
        <f t="shared" si="12"/>
        <v>NAFISSA</v>
      </c>
      <c r="F76" s="4" t="str">
        <f t="shared" si="13"/>
        <v>NAFISSA</v>
      </c>
      <c r="G76" s="4" t="str">
        <f t="shared" si="13"/>
        <v>NAFISSA</v>
      </c>
      <c r="H76" s="4"/>
      <c r="I76" s="4"/>
      <c r="J76" s="4"/>
      <c r="K76" s="4"/>
      <c r="L76" s="4"/>
      <c r="M76" s="4"/>
      <c r="N76" s="4"/>
      <c r="O76" s="42">
        <v>2</v>
      </c>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row>
    <row r="77" spans="1:247" x14ac:dyDescent="0.2">
      <c r="A77" s="4" t="s">
        <v>483</v>
      </c>
      <c r="B77" s="42">
        <v>9</v>
      </c>
      <c r="C77" s="202" t="s">
        <v>1576</v>
      </c>
      <c r="D77" s="35" t="str">
        <f t="shared" si="9"/>
        <v>RAMATOU</v>
      </c>
      <c r="E77" s="4" t="str">
        <f t="shared" si="12"/>
        <v>RAMATOU</v>
      </c>
      <c r="F77" s="4" t="str">
        <f t="shared" si="13"/>
        <v>RAMATOU</v>
      </c>
      <c r="G77" s="4" t="str">
        <f t="shared" si="13"/>
        <v>RAMATOU</v>
      </c>
      <c r="H77" s="4"/>
      <c r="I77" s="4"/>
      <c r="J77" s="4"/>
      <c r="K77" s="4"/>
      <c r="L77" s="4"/>
      <c r="M77" s="4"/>
      <c r="N77" s="4"/>
      <c r="O77" s="42">
        <v>2</v>
      </c>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row>
    <row r="78" spans="1:247" x14ac:dyDescent="0.2">
      <c r="A78" s="4" t="s">
        <v>483</v>
      </c>
      <c r="B78" s="42">
        <v>10</v>
      </c>
      <c r="C78" s="203" t="s">
        <v>1577</v>
      </c>
      <c r="D78" s="35" t="str">
        <f t="shared" si="9"/>
        <v>AZAHRA</v>
      </c>
      <c r="E78" s="4" t="str">
        <f t="shared" si="12"/>
        <v>AZAHRA</v>
      </c>
      <c r="F78" s="4" t="str">
        <f t="shared" si="13"/>
        <v>AZAHRA</v>
      </c>
      <c r="G78" s="4" t="str">
        <f t="shared" si="13"/>
        <v>AZAHRA</v>
      </c>
      <c r="H78" s="4"/>
      <c r="I78" s="4"/>
      <c r="J78" s="4"/>
      <c r="K78" s="4"/>
      <c r="L78" s="4"/>
      <c r="M78" s="4"/>
      <c r="N78" s="4"/>
      <c r="O78" s="42">
        <v>2</v>
      </c>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row>
    <row r="79" spans="1:247" x14ac:dyDescent="0.2">
      <c r="A79" s="4" t="s">
        <v>483</v>
      </c>
      <c r="B79" s="42">
        <v>11</v>
      </c>
      <c r="C79" s="204" t="s">
        <v>1578</v>
      </c>
      <c r="D79" s="205" t="str">
        <f t="shared" si="9"/>
        <v>NGOUA</v>
      </c>
      <c r="E79" s="206" t="str">
        <f t="shared" si="12"/>
        <v>NGOUA</v>
      </c>
      <c r="F79" s="206" t="str">
        <f t="shared" si="13"/>
        <v>NGOUA</v>
      </c>
      <c r="G79" s="206" t="str">
        <f t="shared" si="13"/>
        <v>NGOUA</v>
      </c>
      <c r="H79" s="206"/>
      <c r="I79" s="206"/>
      <c r="J79" s="206"/>
      <c r="K79" s="206"/>
      <c r="L79" s="206"/>
      <c r="M79" s="206"/>
      <c r="N79" s="206"/>
      <c r="O79" s="209">
        <v>3</v>
      </c>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row>
    <row r="80" spans="1:247" x14ac:dyDescent="0.2">
      <c r="A80" s="4" t="s">
        <v>483</v>
      </c>
      <c r="B80" s="42">
        <v>12</v>
      </c>
      <c r="C80" s="207" t="s">
        <v>1579</v>
      </c>
      <c r="D80" s="205" t="str">
        <f t="shared" si="9"/>
        <v>RAKIA</v>
      </c>
      <c r="E80" s="206" t="str">
        <f t="shared" si="12"/>
        <v>RAKIA</v>
      </c>
      <c r="F80" s="206" t="str">
        <f t="shared" si="13"/>
        <v>RAKIA</v>
      </c>
      <c r="G80" s="206" t="str">
        <f t="shared" si="13"/>
        <v>RAKIA</v>
      </c>
      <c r="H80" s="206"/>
      <c r="I80" s="206"/>
      <c r="J80" s="206"/>
      <c r="K80" s="206"/>
      <c r="L80" s="206"/>
      <c r="M80" s="206"/>
      <c r="N80" s="206"/>
      <c r="O80" s="209">
        <v>3</v>
      </c>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row>
    <row r="81" spans="1:247" x14ac:dyDescent="0.2">
      <c r="A81" s="4" t="s">
        <v>483</v>
      </c>
      <c r="B81" s="42">
        <v>13</v>
      </c>
      <c r="C81" s="207" t="s">
        <v>1580</v>
      </c>
      <c r="D81" s="205" t="str">
        <f t="shared" si="9"/>
        <v>MARIAMA</v>
      </c>
      <c r="E81" s="206" t="str">
        <f t="shared" si="12"/>
        <v>MARIAMA</v>
      </c>
      <c r="F81" s="206" t="str">
        <f t="shared" si="13"/>
        <v>MARIAMA</v>
      </c>
      <c r="G81" s="206" t="str">
        <f t="shared" si="13"/>
        <v>MARIAMA</v>
      </c>
      <c r="H81" s="206"/>
      <c r="I81" s="206"/>
      <c r="J81" s="206"/>
      <c r="K81" s="206"/>
      <c r="L81" s="206"/>
      <c r="M81" s="206"/>
      <c r="N81" s="206"/>
      <c r="O81" s="209">
        <v>3</v>
      </c>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row>
    <row r="82" spans="1:247" x14ac:dyDescent="0.2">
      <c r="A82" s="4" t="s">
        <v>483</v>
      </c>
      <c r="B82" s="42">
        <v>14</v>
      </c>
      <c r="C82" s="207" t="s">
        <v>1581</v>
      </c>
      <c r="D82" s="205" t="str">
        <f t="shared" si="9"/>
        <v>RABI</v>
      </c>
      <c r="E82" s="206" t="str">
        <f t="shared" si="12"/>
        <v>RABI</v>
      </c>
      <c r="F82" s="206" t="str">
        <f t="shared" si="13"/>
        <v>RABI</v>
      </c>
      <c r="G82" s="206" t="str">
        <f t="shared" si="13"/>
        <v>RABI</v>
      </c>
      <c r="H82" s="206"/>
      <c r="I82" s="206"/>
      <c r="J82" s="206"/>
      <c r="K82" s="206"/>
      <c r="L82" s="206"/>
      <c r="M82" s="206"/>
      <c r="N82" s="206"/>
      <c r="O82" s="209">
        <v>3</v>
      </c>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row>
    <row r="83" spans="1:247" x14ac:dyDescent="0.2">
      <c r="A83" s="4" t="s">
        <v>483</v>
      </c>
      <c r="B83" s="42">
        <v>15</v>
      </c>
      <c r="C83" s="207" t="s">
        <v>1582</v>
      </c>
      <c r="D83" s="205" t="str">
        <f t="shared" si="9"/>
        <v>BILAN</v>
      </c>
      <c r="E83" s="206" t="str">
        <f t="shared" si="12"/>
        <v>BILAN</v>
      </c>
      <c r="F83" s="206" t="str">
        <f t="shared" si="13"/>
        <v>BILAN</v>
      </c>
      <c r="G83" s="206" t="str">
        <f t="shared" si="13"/>
        <v>BILAN</v>
      </c>
      <c r="H83" s="206"/>
      <c r="I83" s="206"/>
      <c r="J83" s="206"/>
      <c r="K83" s="206"/>
      <c r="L83" s="206"/>
      <c r="M83" s="206"/>
      <c r="N83" s="206"/>
      <c r="O83" s="209">
        <v>3</v>
      </c>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row>
    <row r="84" spans="1:247" x14ac:dyDescent="0.2">
      <c r="A84" s="4" t="s">
        <v>483</v>
      </c>
      <c r="B84" s="42">
        <v>16</v>
      </c>
      <c r="C84" s="208" t="s">
        <v>1572</v>
      </c>
      <c r="D84" s="205" t="str">
        <f t="shared" si="9"/>
        <v>HAOUA</v>
      </c>
      <c r="E84" s="206" t="str">
        <f t="shared" si="12"/>
        <v>HAOUA</v>
      </c>
      <c r="F84" s="206" t="str">
        <f t="shared" si="13"/>
        <v>HAOUA</v>
      </c>
      <c r="G84" s="206" t="str">
        <f t="shared" si="13"/>
        <v>HAOUA</v>
      </c>
      <c r="H84" s="206"/>
      <c r="I84" s="206"/>
      <c r="J84" s="206"/>
      <c r="K84" s="206"/>
      <c r="L84" s="206"/>
      <c r="M84" s="206"/>
      <c r="N84" s="206"/>
      <c r="O84" s="209">
        <v>3</v>
      </c>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row>
    <row r="85" spans="1:247" x14ac:dyDescent="0.2">
      <c r="A85" s="4" t="s">
        <v>483</v>
      </c>
      <c r="B85" s="42">
        <v>17</v>
      </c>
      <c r="C85" s="201" t="s">
        <v>1583</v>
      </c>
      <c r="D85" s="35" t="str">
        <f t="shared" si="9"/>
        <v>YOUNOUSSOU</v>
      </c>
      <c r="E85" s="4" t="str">
        <f t="shared" si="12"/>
        <v>YOUNOUSSOU</v>
      </c>
      <c r="F85" s="4" t="str">
        <f t="shared" si="13"/>
        <v>YOUNOUSSOU</v>
      </c>
      <c r="G85" s="4" t="str">
        <f t="shared" si="13"/>
        <v>YOUNOUSSOU</v>
      </c>
      <c r="H85" s="4"/>
      <c r="I85" s="4"/>
      <c r="J85" s="4"/>
      <c r="K85" s="4"/>
      <c r="L85" s="4"/>
      <c r="M85" s="4"/>
      <c r="N85" s="4"/>
      <c r="O85" s="42">
        <v>4</v>
      </c>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row>
    <row r="86" spans="1:247" x14ac:dyDescent="0.2">
      <c r="A86" s="4" t="s">
        <v>483</v>
      </c>
      <c r="B86" s="42">
        <v>18</v>
      </c>
      <c r="C86" s="202" t="s">
        <v>1584</v>
      </c>
      <c r="D86" s="35" t="str">
        <f t="shared" si="9"/>
        <v>MOUMEYE</v>
      </c>
      <c r="E86" s="4" t="str">
        <f t="shared" si="12"/>
        <v>MOUMEYE</v>
      </c>
      <c r="F86" s="4" t="str">
        <f t="shared" si="13"/>
        <v>MOUMEYE</v>
      </c>
      <c r="G86" s="4" t="str">
        <f t="shared" si="13"/>
        <v>MOUMEYE</v>
      </c>
      <c r="H86" s="4"/>
      <c r="I86" s="4"/>
      <c r="J86" s="4"/>
      <c r="K86" s="4"/>
      <c r="L86" s="4"/>
      <c r="M86" s="4"/>
      <c r="N86" s="4"/>
      <c r="O86" s="42">
        <v>4</v>
      </c>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row>
    <row r="87" spans="1:247" x14ac:dyDescent="0.2">
      <c r="A87" s="4" t="s">
        <v>483</v>
      </c>
      <c r="B87" s="42">
        <v>19</v>
      </c>
      <c r="C87" s="202" t="s">
        <v>1585</v>
      </c>
      <c r="D87" s="35" t="str">
        <f t="shared" si="9"/>
        <v>RAHINA</v>
      </c>
      <c r="E87" s="4" t="str">
        <f t="shared" si="12"/>
        <v>RAHINA</v>
      </c>
      <c r="F87" s="4" t="str">
        <f t="shared" si="13"/>
        <v>RAHINA</v>
      </c>
      <c r="G87" s="4" t="str">
        <f t="shared" si="13"/>
        <v>RAHINA</v>
      </c>
      <c r="H87" s="4"/>
      <c r="I87" s="4"/>
      <c r="J87" s="4"/>
      <c r="K87" s="4"/>
      <c r="L87" s="4"/>
      <c r="M87" s="4"/>
      <c r="N87" s="4"/>
      <c r="O87" s="42">
        <v>4</v>
      </c>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row>
    <row r="88" spans="1:247" x14ac:dyDescent="0.2">
      <c r="A88" s="4" t="s">
        <v>483</v>
      </c>
      <c r="B88" s="42">
        <v>20</v>
      </c>
      <c r="C88" s="202" t="s">
        <v>1586</v>
      </c>
      <c r="D88" s="35" t="str">
        <f t="shared" si="9"/>
        <v>RAMATOU HAMANI</v>
      </c>
      <c r="E88" s="4" t="str">
        <f t="shared" si="12"/>
        <v>RAMATOU HAMANI</v>
      </c>
      <c r="F88" s="4" t="str">
        <f t="shared" si="13"/>
        <v>RAMATOU HAMANI</v>
      </c>
      <c r="G88" s="4" t="str">
        <f t="shared" si="13"/>
        <v>RAMATOU HAMANI</v>
      </c>
      <c r="H88" s="4"/>
      <c r="I88" s="4"/>
      <c r="J88" s="4"/>
      <c r="K88" s="4"/>
      <c r="L88" s="4"/>
      <c r="M88" s="4"/>
      <c r="N88" s="4"/>
      <c r="O88" s="42">
        <v>4</v>
      </c>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row>
    <row r="89" spans="1:247" x14ac:dyDescent="0.2">
      <c r="A89" s="4" t="s">
        <v>483</v>
      </c>
      <c r="B89" s="42">
        <v>21</v>
      </c>
      <c r="C89" s="203" t="s">
        <v>1587</v>
      </c>
      <c r="D89" s="35" t="str">
        <f t="shared" si="9"/>
        <v>HALIDOU</v>
      </c>
      <c r="E89" s="4" t="str">
        <f t="shared" si="12"/>
        <v>HALIDOU</v>
      </c>
      <c r="F89" s="4" t="str">
        <f t="shared" si="13"/>
        <v>HALIDOU</v>
      </c>
      <c r="G89" s="4" t="str">
        <f t="shared" si="13"/>
        <v>HALIDOU</v>
      </c>
      <c r="H89" s="4"/>
      <c r="I89" s="4"/>
      <c r="J89" s="4"/>
      <c r="K89" s="4"/>
      <c r="L89" s="4"/>
      <c r="M89" s="4"/>
      <c r="N89" s="4"/>
      <c r="O89" s="42">
        <v>4</v>
      </c>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row>
    <row r="90" spans="1:247" ht="17" thickBot="1" x14ac:dyDescent="0.25">
      <c r="A90" s="4" t="s">
        <v>483</v>
      </c>
      <c r="B90" s="40">
        <v>-777</v>
      </c>
      <c r="C90" s="41" t="s">
        <v>1433</v>
      </c>
      <c r="D90" s="35" t="str">
        <f t="shared" si="9"/>
        <v>Autre enquêteur (à préciser)</v>
      </c>
      <c r="E90" s="4" t="str">
        <f t="shared" si="12"/>
        <v>Autre enquêteur (à préciser)</v>
      </c>
      <c r="F90" s="4" t="str">
        <f t="shared" si="13"/>
        <v>Autre enquêteur (à préciser)</v>
      </c>
      <c r="G90" s="4" t="str">
        <f t="shared" si="13"/>
        <v>Autre enquêteur (à préciser)</v>
      </c>
      <c r="H90" s="4"/>
      <c r="I90" s="4"/>
      <c r="J90" s="4"/>
      <c r="K90" s="4"/>
      <c r="L90" s="4"/>
      <c r="M90" s="4"/>
      <c r="N90" s="4"/>
      <c r="O90" s="41">
        <v>-777</v>
      </c>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row>
    <row r="91" spans="1:247" x14ac:dyDescent="0.2">
      <c r="A91" s="56"/>
      <c r="B91" s="57"/>
      <c r="C91" s="57"/>
      <c r="E91" s="4"/>
      <c r="F91" s="4"/>
      <c r="G91" s="4"/>
      <c r="H91" s="4"/>
      <c r="I91" s="4"/>
      <c r="J91" s="4"/>
      <c r="K91" s="4"/>
      <c r="L91" s="4"/>
      <c r="M91" s="4"/>
      <c r="N91" s="4"/>
      <c r="O91" s="58"/>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row>
    <row r="92" spans="1:247" x14ac:dyDescent="0.2">
      <c r="A92" s="56"/>
      <c r="B92" s="57"/>
      <c r="C92" s="57"/>
      <c r="D92" s="55"/>
      <c r="E92" s="4"/>
      <c r="F92" s="4"/>
      <c r="G92" s="4"/>
      <c r="H92" s="4"/>
      <c r="I92" s="4"/>
      <c r="J92" s="4"/>
      <c r="K92" s="4"/>
      <c r="L92" s="4"/>
      <c r="M92" s="4"/>
      <c r="N92" s="4"/>
      <c r="O92" s="58"/>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row>
    <row r="93" spans="1:247" x14ac:dyDescent="0.2">
      <c r="A93" s="4" t="s">
        <v>967</v>
      </c>
      <c r="B93" s="4">
        <v>1</v>
      </c>
      <c r="C93" s="4" t="s">
        <v>968</v>
      </c>
      <c r="D93" s="35" t="str">
        <f t="shared" ref="D93:G106" si="14">C93</f>
        <v xml:space="preserve">transformation de produits agricoles </v>
      </c>
      <c r="E93" t="str">
        <f t="shared" si="14"/>
        <v xml:space="preserve">transformation de produits agricoles </v>
      </c>
      <c r="F93" t="str">
        <f t="shared" si="14"/>
        <v xml:space="preserve">transformation de produits agricoles </v>
      </c>
      <c r="G93" t="str">
        <f t="shared" si="14"/>
        <v xml:space="preserve">transformation de produits agricoles </v>
      </c>
      <c r="H93" s="4"/>
      <c r="I93" s="4"/>
      <c r="J93" s="4"/>
      <c r="K93" s="4"/>
      <c r="L93" s="4"/>
      <c r="M93" s="4"/>
      <c r="N93" s="4"/>
      <c r="O93" s="4">
        <v>1</v>
      </c>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row>
    <row r="94" spans="1:247" x14ac:dyDescent="0.2">
      <c r="A94" s="4" t="s">
        <v>967</v>
      </c>
      <c r="B94" s="4">
        <v>2</v>
      </c>
      <c r="C94" s="4" t="s">
        <v>969</v>
      </c>
      <c r="D94" s="35" t="str">
        <f t="shared" si="14"/>
        <v xml:space="preserve"> confection de vêtements, chaussures </v>
      </c>
      <c r="E94" t="str">
        <f t="shared" si="14"/>
        <v xml:space="preserve"> confection de vêtements, chaussures </v>
      </c>
      <c r="F94" t="str">
        <f t="shared" si="14"/>
        <v xml:space="preserve"> confection de vêtements, chaussures </v>
      </c>
      <c r="G94" t="str">
        <f t="shared" si="14"/>
        <v xml:space="preserve"> confection de vêtements, chaussures </v>
      </c>
      <c r="H94" s="4"/>
      <c r="I94" s="4"/>
      <c r="J94" s="4"/>
      <c r="K94" s="4"/>
      <c r="L94" s="4"/>
      <c r="M94" s="4"/>
      <c r="N94" s="4"/>
      <c r="O94" s="4">
        <v>2</v>
      </c>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row>
    <row r="95" spans="1:247" x14ac:dyDescent="0.2">
      <c r="A95" s="4" t="s">
        <v>967</v>
      </c>
      <c r="B95" s="4">
        <v>3</v>
      </c>
      <c r="C95" s="4" t="s">
        <v>970</v>
      </c>
      <c r="D95" s="35" t="str">
        <f t="shared" si="14"/>
        <v>construction, menuiserie</v>
      </c>
      <c r="E95" t="str">
        <f t="shared" si="14"/>
        <v>construction, menuiserie</v>
      </c>
      <c r="F95" t="str">
        <f t="shared" si="14"/>
        <v>construction, menuiserie</v>
      </c>
      <c r="G95" t="str">
        <f t="shared" si="14"/>
        <v>construction, menuiserie</v>
      </c>
      <c r="H95" s="4"/>
      <c r="I95" s="4"/>
      <c r="J95" s="4"/>
      <c r="K95" s="4"/>
      <c r="L95" s="4"/>
      <c r="M95" s="4"/>
      <c r="N95" s="4"/>
      <c r="O95" s="4">
        <v>3</v>
      </c>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row>
    <row r="96" spans="1:247" x14ac:dyDescent="0.2">
      <c r="A96" s="4" t="s">
        <v>967</v>
      </c>
      <c r="B96" s="4">
        <v>4</v>
      </c>
      <c r="C96" s="4" t="s">
        <v>971</v>
      </c>
      <c r="D96" s="35" t="str">
        <f t="shared" si="14"/>
        <v xml:space="preserve"> commerce </v>
      </c>
      <c r="E96" t="str">
        <f t="shared" si="14"/>
        <v xml:space="preserve"> commerce </v>
      </c>
      <c r="F96" t="str">
        <f t="shared" si="14"/>
        <v xml:space="preserve"> commerce </v>
      </c>
      <c r="G96" t="str">
        <f t="shared" si="14"/>
        <v xml:space="preserve"> commerce </v>
      </c>
      <c r="H96" s="4"/>
      <c r="I96" s="4"/>
      <c r="J96" s="4"/>
      <c r="K96" s="4"/>
      <c r="L96" s="4"/>
      <c r="M96" s="4"/>
      <c r="N96" s="4"/>
      <c r="O96" s="4">
        <v>4</v>
      </c>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row>
    <row r="97" spans="1:248" x14ac:dyDescent="0.2">
      <c r="A97" s="4" t="s">
        <v>967</v>
      </c>
      <c r="B97" s="4">
        <v>5</v>
      </c>
      <c r="C97" s="4" t="s">
        <v>972</v>
      </c>
      <c r="D97" s="35" t="str">
        <f t="shared" si="14"/>
        <v xml:space="preserve">Professional libérale </v>
      </c>
      <c r="E97" t="str">
        <f t="shared" si="14"/>
        <v xml:space="preserve">Professional libérale </v>
      </c>
      <c r="F97" t="str">
        <f t="shared" si="14"/>
        <v xml:space="preserve">Professional libérale </v>
      </c>
      <c r="G97" t="str">
        <f t="shared" si="14"/>
        <v xml:space="preserve">Professional libérale </v>
      </c>
      <c r="H97" s="4"/>
      <c r="I97" s="4"/>
      <c r="J97" s="4"/>
      <c r="K97" s="4"/>
      <c r="L97" s="4"/>
      <c r="M97" s="4"/>
      <c r="N97" s="4"/>
      <c r="O97" s="4">
        <v>5</v>
      </c>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row>
    <row r="98" spans="1:248" x14ac:dyDescent="0.2">
      <c r="A98" s="4" t="s">
        <v>967</v>
      </c>
      <c r="B98" s="4">
        <v>6</v>
      </c>
      <c r="C98" s="4" t="s">
        <v>973</v>
      </c>
      <c r="D98" s="35" t="str">
        <f t="shared" si="14"/>
        <v>tout autre service</v>
      </c>
      <c r="E98" t="str">
        <f t="shared" si="14"/>
        <v>tout autre service</v>
      </c>
      <c r="F98" t="str">
        <f t="shared" si="14"/>
        <v>tout autre service</v>
      </c>
      <c r="G98" t="str">
        <f t="shared" si="14"/>
        <v>tout autre service</v>
      </c>
      <c r="H98" s="4"/>
      <c r="I98" s="4"/>
      <c r="J98" s="4"/>
      <c r="K98" s="4"/>
      <c r="L98" s="4"/>
      <c r="M98" s="4"/>
      <c r="N98" s="4"/>
      <c r="O98" s="4">
        <v>6</v>
      </c>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row>
    <row r="99" spans="1:248" x14ac:dyDescent="0.2">
      <c r="A99" s="4" t="s">
        <v>967</v>
      </c>
      <c r="B99" s="4">
        <v>7</v>
      </c>
      <c r="C99" s="4" t="s">
        <v>974</v>
      </c>
      <c r="D99" s="35" t="str">
        <f t="shared" si="14"/>
        <v xml:space="preserve">moyen de transport </v>
      </c>
      <c r="E99" t="str">
        <f t="shared" si="14"/>
        <v xml:space="preserve">moyen de transport </v>
      </c>
      <c r="F99" t="str">
        <f t="shared" si="14"/>
        <v xml:space="preserve">moyen de transport </v>
      </c>
      <c r="G99" t="str">
        <f t="shared" si="14"/>
        <v xml:space="preserve">moyen de transport </v>
      </c>
      <c r="H99" s="4"/>
      <c r="I99" s="4"/>
      <c r="J99" s="4"/>
      <c r="K99" s="4"/>
      <c r="L99" s="4"/>
      <c r="M99" s="4"/>
      <c r="N99" s="4"/>
      <c r="O99" s="4">
        <v>7</v>
      </c>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row>
    <row r="100" spans="1:248" x14ac:dyDescent="0.2">
      <c r="A100" s="4" t="s">
        <v>967</v>
      </c>
      <c r="B100" s="4">
        <v>8</v>
      </c>
      <c r="C100" s="4" t="s">
        <v>975</v>
      </c>
      <c r="D100" s="35" t="str">
        <f t="shared" si="14"/>
        <v>quelconque activité non-agricole</v>
      </c>
      <c r="E100" t="str">
        <f t="shared" si="14"/>
        <v>quelconque activité non-agricole</v>
      </c>
      <c r="F100" t="str">
        <f t="shared" si="14"/>
        <v>quelconque activité non-agricole</v>
      </c>
      <c r="G100" t="str">
        <f t="shared" si="14"/>
        <v>quelconque activité non-agricole</v>
      </c>
      <c r="H100" s="4"/>
      <c r="I100" s="4"/>
      <c r="J100" s="4"/>
      <c r="K100" s="4"/>
      <c r="L100" s="4"/>
      <c r="M100" s="4"/>
      <c r="N100" s="4"/>
      <c r="O100" s="4">
        <v>8</v>
      </c>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row>
    <row r="101" spans="1:248" x14ac:dyDescent="0.2">
      <c r="A101" s="4" t="s">
        <v>967</v>
      </c>
      <c r="B101" s="4">
        <v>9</v>
      </c>
      <c r="C101" s="4" t="s">
        <v>976</v>
      </c>
      <c r="D101" s="35" t="str">
        <f t="shared" si="14"/>
        <v>autres activités</v>
      </c>
      <c r="E101" t="str">
        <f t="shared" si="14"/>
        <v>autres activités</v>
      </c>
      <c r="F101" t="str">
        <f t="shared" si="14"/>
        <v>autres activités</v>
      </c>
      <c r="G101" t="str">
        <f t="shared" si="14"/>
        <v>autres activités</v>
      </c>
      <c r="H101" s="4"/>
      <c r="I101" s="4"/>
      <c r="J101" s="4"/>
      <c r="K101" s="4"/>
      <c r="L101" s="4"/>
      <c r="M101" s="4"/>
      <c r="N101" s="4"/>
      <c r="O101" s="4">
        <v>9</v>
      </c>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row>
    <row r="102" spans="1:248" x14ac:dyDescent="0.2">
      <c r="A102" s="4"/>
      <c r="B102" s="4"/>
      <c r="C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row>
    <row r="103" spans="1:248" x14ac:dyDescent="0.2">
      <c r="A103" s="4" t="s">
        <v>404</v>
      </c>
      <c r="B103" s="4">
        <v>1</v>
      </c>
      <c r="C103" s="4" t="s">
        <v>977</v>
      </c>
      <c r="D103" s="35" t="str">
        <f t="shared" si="14"/>
        <v xml:space="preserve">Chef du ménage </v>
      </c>
      <c r="E103" t="str">
        <f t="shared" si="14"/>
        <v xml:space="preserve">Chef du ménage </v>
      </c>
      <c r="F103" t="str">
        <f t="shared" si="14"/>
        <v xml:space="preserve">Chef du ménage </v>
      </c>
      <c r="G103" t="str">
        <f t="shared" si="14"/>
        <v xml:space="preserve">Chef du ménage </v>
      </c>
      <c r="IN103" s="4"/>
    </row>
    <row r="104" spans="1:248" x14ac:dyDescent="0.2">
      <c r="A104" s="4" t="s">
        <v>404</v>
      </c>
      <c r="B104" s="4">
        <v>2</v>
      </c>
      <c r="C104" s="4" t="s">
        <v>978</v>
      </c>
      <c r="D104" s="35" t="str">
        <f t="shared" si="14"/>
        <v xml:space="preserve">Conjoint ( e )
</v>
      </c>
      <c r="E104" t="str">
        <f t="shared" si="14"/>
        <v xml:space="preserve">Conjoint ( e )
</v>
      </c>
      <c r="F104" t="str">
        <f t="shared" si="14"/>
        <v xml:space="preserve">Conjoint ( e )
</v>
      </c>
      <c r="G104" t="str">
        <f t="shared" si="14"/>
        <v xml:space="preserve">Conjoint ( e )
</v>
      </c>
      <c r="IN104" s="4"/>
    </row>
    <row r="105" spans="1:248" x14ac:dyDescent="0.2">
      <c r="A105" s="4" t="s">
        <v>404</v>
      </c>
      <c r="B105" s="4">
        <v>3</v>
      </c>
      <c r="C105" s="4" t="s">
        <v>979</v>
      </c>
      <c r="D105" s="35" t="str">
        <f t="shared" si="14"/>
        <v>Coépouse</v>
      </c>
      <c r="E105" t="str">
        <f t="shared" si="14"/>
        <v>Coépouse</v>
      </c>
      <c r="F105" t="str">
        <f t="shared" si="14"/>
        <v>Coépouse</v>
      </c>
      <c r="G105" t="str">
        <f t="shared" si="14"/>
        <v>Coépouse</v>
      </c>
      <c r="IN105" s="4"/>
    </row>
    <row r="106" spans="1:248" x14ac:dyDescent="0.2">
      <c r="A106" s="4" t="s">
        <v>404</v>
      </c>
      <c r="B106" s="4">
        <v>4</v>
      </c>
      <c r="C106" s="4" t="s">
        <v>980</v>
      </c>
      <c r="D106" s="35" t="str">
        <f t="shared" si="14"/>
        <v>Fils, Fille</v>
      </c>
      <c r="E106" t="str">
        <f t="shared" si="14"/>
        <v>Fils, Fille</v>
      </c>
      <c r="F106" t="str">
        <f t="shared" si="14"/>
        <v>Fils, Fille</v>
      </c>
      <c r="G106" t="str">
        <f t="shared" si="14"/>
        <v>Fils, Fille</v>
      </c>
      <c r="IN106" s="4"/>
    </row>
    <row r="107" spans="1:248" x14ac:dyDescent="0.2">
      <c r="A107" s="4" t="s">
        <v>404</v>
      </c>
      <c r="B107" s="4">
        <v>5</v>
      </c>
      <c r="C107" s="4" t="s">
        <v>981</v>
      </c>
      <c r="D107" s="35" t="str">
        <f t="shared" ref="D107:G122" si="15">C107</f>
        <v>Fils, Fille d'une coépouse</v>
      </c>
      <c r="E107" t="str">
        <f t="shared" si="15"/>
        <v>Fils, Fille d'une coépouse</v>
      </c>
      <c r="F107" t="str">
        <f t="shared" si="15"/>
        <v>Fils, Fille d'une coépouse</v>
      </c>
      <c r="G107" t="str">
        <f t="shared" si="15"/>
        <v>Fils, Fille d'une coépouse</v>
      </c>
      <c r="IN107" s="4"/>
    </row>
    <row r="108" spans="1:248" x14ac:dyDescent="0.2">
      <c r="A108" s="4" t="s">
        <v>404</v>
      </c>
      <c r="B108" s="4">
        <v>6</v>
      </c>
      <c r="C108" s="4" t="s">
        <v>982</v>
      </c>
      <c r="D108" s="35" t="str">
        <f t="shared" si="15"/>
        <v>Père, Mère</v>
      </c>
      <c r="E108" t="str">
        <f t="shared" si="15"/>
        <v>Père, Mère</v>
      </c>
      <c r="F108" t="str">
        <f t="shared" si="15"/>
        <v>Père, Mère</v>
      </c>
      <c r="G108" t="str">
        <f t="shared" si="15"/>
        <v>Père, Mère</v>
      </c>
      <c r="IN108" s="4"/>
    </row>
    <row r="109" spans="1:248" x14ac:dyDescent="0.2">
      <c r="A109" s="4" t="s">
        <v>404</v>
      </c>
      <c r="B109" s="4">
        <v>7</v>
      </c>
      <c r="C109" s="4" t="s">
        <v>983</v>
      </c>
      <c r="D109" s="35" t="str">
        <f t="shared" si="15"/>
        <v>Petit fils, petite fille</v>
      </c>
      <c r="E109" t="str">
        <f t="shared" si="15"/>
        <v>Petit fils, petite fille</v>
      </c>
      <c r="F109" t="str">
        <f t="shared" si="15"/>
        <v>Petit fils, petite fille</v>
      </c>
      <c r="G109" t="str">
        <f t="shared" si="15"/>
        <v>Petit fils, petite fille</v>
      </c>
      <c r="IN109" s="4"/>
    </row>
    <row r="110" spans="1:248" x14ac:dyDescent="0.2">
      <c r="A110" s="4" t="s">
        <v>404</v>
      </c>
      <c r="B110" s="4">
        <v>8</v>
      </c>
      <c r="C110" s="4" t="s">
        <v>984</v>
      </c>
      <c r="D110" s="35" t="str">
        <f t="shared" si="15"/>
        <v>Grand-parents</v>
      </c>
      <c r="E110" t="str">
        <f t="shared" si="15"/>
        <v>Grand-parents</v>
      </c>
      <c r="F110" t="str">
        <f t="shared" si="15"/>
        <v>Grand-parents</v>
      </c>
      <c r="G110" t="str">
        <f t="shared" si="15"/>
        <v>Grand-parents</v>
      </c>
      <c r="IN110" s="4"/>
    </row>
    <row r="111" spans="1:248" x14ac:dyDescent="0.2">
      <c r="A111" s="4" t="s">
        <v>404</v>
      </c>
      <c r="B111" s="4">
        <v>9</v>
      </c>
      <c r="C111" s="4" t="s">
        <v>613</v>
      </c>
      <c r="D111" s="35" t="str">
        <f t="shared" si="15"/>
        <v>Frère, sœur</v>
      </c>
      <c r="E111" t="str">
        <f t="shared" si="15"/>
        <v>Frère, sœur</v>
      </c>
      <c r="F111" t="str">
        <f t="shared" si="15"/>
        <v>Frère, sœur</v>
      </c>
      <c r="G111" t="str">
        <f t="shared" si="15"/>
        <v>Frère, sœur</v>
      </c>
      <c r="IN111" s="4"/>
    </row>
    <row r="112" spans="1:248" x14ac:dyDescent="0.2">
      <c r="A112" s="4" t="s">
        <v>404</v>
      </c>
      <c r="B112" s="4">
        <v>10</v>
      </c>
      <c r="C112" s="4" t="s">
        <v>985</v>
      </c>
      <c r="D112" s="35" t="str">
        <f t="shared" si="15"/>
        <v xml:space="preserve">Cousin / cousine </v>
      </c>
      <c r="E112" t="str">
        <f t="shared" si="15"/>
        <v xml:space="preserve">Cousin / cousine </v>
      </c>
      <c r="F112" t="str">
        <f t="shared" si="15"/>
        <v xml:space="preserve">Cousin / cousine </v>
      </c>
      <c r="G112" t="str">
        <f t="shared" si="15"/>
        <v xml:space="preserve">Cousin / cousine </v>
      </c>
      <c r="IN112" s="4"/>
    </row>
    <row r="113" spans="1:248" x14ac:dyDescent="0.2">
      <c r="A113" s="4" t="s">
        <v>404</v>
      </c>
      <c r="B113" s="4">
        <v>11</v>
      </c>
      <c r="C113" s="4" t="s">
        <v>986</v>
      </c>
      <c r="D113" s="35" t="str">
        <f t="shared" si="15"/>
        <v xml:space="preserve">Neveu / Nièce </v>
      </c>
      <c r="E113" t="str">
        <f t="shared" si="15"/>
        <v xml:space="preserve">Neveu / Nièce </v>
      </c>
      <c r="F113" t="str">
        <f t="shared" si="15"/>
        <v xml:space="preserve">Neveu / Nièce </v>
      </c>
      <c r="G113" t="str">
        <f t="shared" si="15"/>
        <v xml:space="preserve">Neveu / Nièce </v>
      </c>
      <c r="IN113" s="4"/>
    </row>
    <row r="114" spans="1:248" x14ac:dyDescent="0.2">
      <c r="A114" s="4" t="s">
        <v>404</v>
      </c>
      <c r="B114" s="4">
        <v>12</v>
      </c>
      <c r="C114" s="4" t="s">
        <v>987</v>
      </c>
      <c r="D114" s="35" t="str">
        <f t="shared" si="15"/>
        <v>Conjoint du fils / fille (gendre/belle-fille)</v>
      </c>
      <c r="E114" t="str">
        <f t="shared" si="15"/>
        <v>Conjoint du fils / fille (gendre/belle-fille)</v>
      </c>
      <c r="F114" t="str">
        <f t="shared" si="15"/>
        <v>Conjoint du fils / fille (gendre/belle-fille)</v>
      </c>
      <c r="G114" t="str">
        <f t="shared" si="15"/>
        <v>Conjoint du fils / fille (gendre/belle-fille)</v>
      </c>
      <c r="IN114" s="4"/>
    </row>
    <row r="115" spans="1:248" x14ac:dyDescent="0.2">
      <c r="A115" s="4" t="s">
        <v>404</v>
      </c>
      <c r="B115" s="4">
        <v>13</v>
      </c>
      <c r="C115" s="4" t="s">
        <v>988</v>
      </c>
      <c r="D115" s="35" t="str">
        <f t="shared" si="15"/>
        <v>Conjoint de frère/sœur (beau-frère/belle-soeur)</v>
      </c>
      <c r="E115" t="str">
        <f t="shared" si="15"/>
        <v>Conjoint de frère/sœur (beau-frère/belle-soeur)</v>
      </c>
      <c r="F115" t="str">
        <f t="shared" si="15"/>
        <v>Conjoint de frère/sœur (beau-frère/belle-soeur)</v>
      </c>
      <c r="G115" t="str">
        <f t="shared" si="15"/>
        <v>Conjoint de frère/sœur (beau-frère/belle-soeur)</v>
      </c>
      <c r="IN115" s="4"/>
    </row>
    <row r="116" spans="1:248" x14ac:dyDescent="0.2">
      <c r="A116" s="4" t="s">
        <v>404</v>
      </c>
      <c r="B116" s="4">
        <v>14</v>
      </c>
      <c r="C116" s="4" t="s">
        <v>989</v>
      </c>
      <c r="D116" s="35" t="str">
        <f t="shared" si="15"/>
        <v xml:space="preserve">Père/Mère de conjoint(e) (Beau Père/Belle Mère) </v>
      </c>
      <c r="E116" t="str">
        <f t="shared" si="15"/>
        <v xml:space="preserve">Père/Mère de conjoint(e) (Beau Père/Belle Mère) </v>
      </c>
      <c r="F116" t="str">
        <f t="shared" si="15"/>
        <v xml:space="preserve">Père/Mère de conjoint(e) (Beau Père/Belle Mère) </v>
      </c>
      <c r="G116" t="str">
        <f t="shared" si="15"/>
        <v xml:space="preserve">Père/Mère de conjoint(e) (Beau Père/Belle Mère) </v>
      </c>
      <c r="IN116" s="4"/>
    </row>
    <row r="117" spans="1:248" x14ac:dyDescent="0.2">
      <c r="A117" s="4" t="s">
        <v>404</v>
      </c>
      <c r="B117" s="4">
        <v>15</v>
      </c>
      <c r="C117" s="4" t="s">
        <v>990</v>
      </c>
      <c r="D117" s="35" t="str">
        <f t="shared" si="15"/>
        <v>Autres Parents du CM / Conjoint</v>
      </c>
      <c r="E117" t="str">
        <f t="shared" si="15"/>
        <v>Autres Parents du CM / Conjoint</v>
      </c>
      <c r="F117" t="str">
        <f t="shared" si="15"/>
        <v>Autres Parents du CM / Conjoint</v>
      </c>
      <c r="G117" t="str">
        <f t="shared" si="15"/>
        <v>Autres Parents du CM / Conjoint</v>
      </c>
      <c r="IN117" s="4"/>
    </row>
    <row r="118" spans="1:248" x14ac:dyDescent="0.2">
      <c r="A118" s="4" t="s">
        <v>404</v>
      </c>
      <c r="B118" s="4">
        <v>16</v>
      </c>
      <c r="C118" s="4" t="s">
        <v>991</v>
      </c>
      <c r="D118" s="35" t="str">
        <f t="shared" si="15"/>
        <v>Sans lien -  Personne non apparentée au CM / Conjoint</v>
      </c>
      <c r="E118" t="str">
        <f t="shared" si="15"/>
        <v>Sans lien -  Personne non apparentée au CM / Conjoint</v>
      </c>
      <c r="F118" t="str">
        <f t="shared" si="15"/>
        <v>Sans lien -  Personne non apparentée au CM / Conjoint</v>
      </c>
      <c r="G118" t="str">
        <f t="shared" si="15"/>
        <v>Sans lien -  Personne non apparentée au CM / Conjoint</v>
      </c>
      <c r="IN118" s="4"/>
    </row>
    <row r="119" spans="1:248" x14ac:dyDescent="0.2">
      <c r="A119" s="4" t="s">
        <v>404</v>
      </c>
      <c r="B119" s="4">
        <v>17</v>
      </c>
      <c r="C119" s="4" t="s">
        <v>992</v>
      </c>
      <c r="D119" s="35" t="str">
        <f t="shared" si="15"/>
        <v>Domestique ou parent du domestique</v>
      </c>
      <c r="E119" t="str">
        <f t="shared" si="15"/>
        <v>Domestique ou parent du domestique</v>
      </c>
      <c r="F119" t="str">
        <f t="shared" si="15"/>
        <v>Domestique ou parent du domestique</v>
      </c>
      <c r="G119" t="str">
        <f t="shared" si="15"/>
        <v>Domestique ou parent du domestique</v>
      </c>
      <c r="IN119" s="4"/>
    </row>
    <row r="120" spans="1:248" x14ac:dyDescent="0.2">
      <c r="A120" s="4" t="s">
        <v>404</v>
      </c>
      <c r="B120" s="4">
        <v>-777</v>
      </c>
      <c r="C120" s="4" t="s">
        <v>993</v>
      </c>
      <c r="D120" s="35" t="str">
        <f t="shared" si="15"/>
        <v xml:space="preserve">Autre à spécifier </v>
      </c>
      <c r="E120" t="str">
        <f t="shared" si="15"/>
        <v xml:space="preserve">Autre à spécifier </v>
      </c>
      <c r="F120" t="str">
        <f t="shared" si="15"/>
        <v xml:space="preserve">Autre à spécifier </v>
      </c>
      <c r="G120" t="str">
        <f t="shared" si="15"/>
        <v xml:space="preserve">Autre à spécifier </v>
      </c>
      <c r="IN120" s="4"/>
    </row>
    <row r="121" spans="1:248" x14ac:dyDescent="0.2">
      <c r="A121" s="4" t="s">
        <v>409</v>
      </c>
      <c r="B121" s="4">
        <v>1</v>
      </c>
      <c r="C121" s="4" t="s">
        <v>994</v>
      </c>
      <c r="D121" s="35" t="str">
        <f t="shared" si="15"/>
        <v>Célibataire</v>
      </c>
      <c r="E121" t="str">
        <f t="shared" si="15"/>
        <v>Célibataire</v>
      </c>
      <c r="F121" t="str">
        <f t="shared" si="15"/>
        <v>Célibataire</v>
      </c>
      <c r="G121" t="str">
        <f t="shared" si="15"/>
        <v>Célibataire</v>
      </c>
      <c r="IN121" s="4"/>
    </row>
    <row r="122" spans="1:248" x14ac:dyDescent="0.2">
      <c r="A122" s="4" t="s">
        <v>409</v>
      </c>
      <c r="B122" s="4">
        <v>2</v>
      </c>
      <c r="C122" s="4" t="s">
        <v>995</v>
      </c>
      <c r="D122" s="35" t="str">
        <f t="shared" si="15"/>
        <v>Marié(e) monogame</v>
      </c>
      <c r="E122" t="str">
        <f t="shared" si="15"/>
        <v>Marié(e) monogame</v>
      </c>
      <c r="F122" t="str">
        <f t="shared" si="15"/>
        <v>Marié(e) monogame</v>
      </c>
      <c r="G122" t="str">
        <f t="shared" si="15"/>
        <v>Marié(e) monogame</v>
      </c>
      <c r="IN122" s="4"/>
    </row>
    <row r="123" spans="1:248" x14ac:dyDescent="0.2">
      <c r="A123" s="4" t="s">
        <v>409</v>
      </c>
      <c r="B123" s="4">
        <v>3</v>
      </c>
      <c r="C123" s="4" t="s">
        <v>996</v>
      </c>
      <c r="D123" s="35" t="str">
        <f t="shared" ref="D123:G138" si="16">C123</f>
        <v>Marié(e) polygame</v>
      </c>
      <c r="E123" t="str">
        <f t="shared" si="16"/>
        <v>Marié(e) polygame</v>
      </c>
      <c r="F123" t="str">
        <f t="shared" si="16"/>
        <v>Marié(e) polygame</v>
      </c>
      <c r="G123" t="str">
        <f t="shared" si="16"/>
        <v>Marié(e) polygame</v>
      </c>
      <c r="IN123" s="4"/>
    </row>
    <row r="124" spans="1:248" x14ac:dyDescent="0.2">
      <c r="A124" s="4" t="s">
        <v>409</v>
      </c>
      <c r="B124" s="4">
        <v>4</v>
      </c>
      <c r="C124" s="4" t="s">
        <v>997</v>
      </c>
      <c r="D124" s="35" t="str">
        <f t="shared" si="16"/>
        <v>Union libre</v>
      </c>
      <c r="E124" t="str">
        <f t="shared" si="16"/>
        <v>Union libre</v>
      </c>
      <c r="F124" t="str">
        <f t="shared" si="16"/>
        <v>Union libre</v>
      </c>
      <c r="G124" t="str">
        <f t="shared" si="16"/>
        <v>Union libre</v>
      </c>
      <c r="IN124" s="4"/>
    </row>
    <row r="125" spans="1:248" x14ac:dyDescent="0.2">
      <c r="A125" s="4" t="s">
        <v>409</v>
      </c>
      <c r="B125" s="4">
        <v>5</v>
      </c>
      <c r="C125" s="4" t="s">
        <v>998</v>
      </c>
      <c r="D125" s="35" t="str">
        <f t="shared" si="16"/>
        <v>Veuf(ve)</v>
      </c>
      <c r="E125" t="str">
        <f t="shared" si="16"/>
        <v>Veuf(ve)</v>
      </c>
      <c r="F125" t="str">
        <f t="shared" si="16"/>
        <v>Veuf(ve)</v>
      </c>
      <c r="G125" t="str">
        <f t="shared" si="16"/>
        <v>Veuf(ve)</v>
      </c>
      <c r="IN125" s="4"/>
    </row>
    <row r="126" spans="1:248" x14ac:dyDescent="0.2">
      <c r="A126" s="4" t="s">
        <v>409</v>
      </c>
      <c r="B126" s="4">
        <v>6</v>
      </c>
      <c r="C126" s="4" t="s">
        <v>999</v>
      </c>
      <c r="D126" s="35" t="str">
        <f t="shared" si="16"/>
        <v xml:space="preserve">Divorcé(e) </v>
      </c>
      <c r="E126" t="str">
        <f t="shared" si="16"/>
        <v xml:space="preserve">Divorcé(e) </v>
      </c>
      <c r="F126" t="str">
        <f t="shared" si="16"/>
        <v xml:space="preserve">Divorcé(e) </v>
      </c>
      <c r="G126" t="str">
        <f t="shared" si="16"/>
        <v xml:space="preserve">Divorcé(e) </v>
      </c>
      <c r="IN126" s="4"/>
    </row>
    <row r="127" spans="1:248" x14ac:dyDescent="0.2">
      <c r="A127" s="4" t="s">
        <v>409</v>
      </c>
      <c r="B127" s="4">
        <v>7</v>
      </c>
      <c r="C127" s="4" t="s">
        <v>1000</v>
      </c>
      <c r="D127" s="35" t="str">
        <f t="shared" si="16"/>
        <v xml:space="preserve">Séparé(e) </v>
      </c>
      <c r="E127" t="str">
        <f t="shared" si="16"/>
        <v xml:space="preserve">Séparé(e) </v>
      </c>
      <c r="F127" t="str">
        <f t="shared" si="16"/>
        <v xml:space="preserve">Séparé(e) </v>
      </c>
      <c r="G127" t="str">
        <f t="shared" si="16"/>
        <v xml:space="preserve">Séparé(e) </v>
      </c>
      <c r="IN127" s="4"/>
    </row>
    <row r="128" spans="1:248" x14ac:dyDescent="0.2">
      <c r="A128" s="4"/>
      <c r="B128" s="4"/>
      <c r="C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c r="HW128" s="4"/>
      <c r="HX128" s="4"/>
      <c r="HY128" s="4"/>
      <c r="HZ128" s="4"/>
      <c r="IA128" s="4"/>
      <c r="IB128" s="4"/>
      <c r="IC128" s="4"/>
      <c r="ID128" s="4"/>
      <c r="IE128" s="4"/>
      <c r="IF128" s="4"/>
      <c r="IG128" s="4"/>
      <c r="IH128" s="4"/>
      <c r="II128" s="4"/>
      <c r="IJ128" s="4"/>
      <c r="IK128" s="4"/>
      <c r="IL128" s="4"/>
      <c r="IM128" s="4"/>
      <c r="IN128" s="4"/>
    </row>
    <row r="129" spans="1:248" x14ac:dyDescent="0.2">
      <c r="A129" s="4" t="s">
        <v>1001</v>
      </c>
      <c r="B129" s="4">
        <v>0</v>
      </c>
      <c r="C129" s="4" t="s">
        <v>1002</v>
      </c>
      <c r="D129" s="35" t="str">
        <f t="shared" si="16"/>
        <v>Aucun</v>
      </c>
      <c r="E129" t="str">
        <f t="shared" si="16"/>
        <v>Aucun</v>
      </c>
      <c r="F129" t="str">
        <f t="shared" si="16"/>
        <v>Aucun</v>
      </c>
      <c r="G129" t="str">
        <f t="shared" si="16"/>
        <v>Aucun</v>
      </c>
      <c r="IN129" s="4"/>
    </row>
    <row r="130" spans="1:248" x14ac:dyDescent="0.2">
      <c r="A130" s="4" t="s">
        <v>1001</v>
      </c>
      <c r="B130" s="4">
        <v>1</v>
      </c>
      <c r="C130" s="4" t="s">
        <v>1003</v>
      </c>
      <c r="D130" s="35" t="str">
        <f t="shared" si="16"/>
        <v>Maternelle</v>
      </c>
      <c r="E130" t="str">
        <f t="shared" si="16"/>
        <v>Maternelle</v>
      </c>
      <c r="F130" t="str">
        <f t="shared" si="16"/>
        <v>Maternelle</v>
      </c>
      <c r="G130" t="str">
        <f t="shared" si="16"/>
        <v>Maternelle</v>
      </c>
      <c r="IN130" s="4"/>
    </row>
    <row r="131" spans="1:248" x14ac:dyDescent="0.2">
      <c r="A131" s="4" t="s">
        <v>1001</v>
      </c>
      <c r="B131" s="4">
        <v>2</v>
      </c>
      <c r="C131" s="4" t="s">
        <v>1004</v>
      </c>
      <c r="D131" s="35" t="str">
        <f t="shared" si="16"/>
        <v>CI</v>
      </c>
      <c r="E131" t="str">
        <f t="shared" si="16"/>
        <v>CI</v>
      </c>
      <c r="F131" t="str">
        <f t="shared" si="16"/>
        <v>CI</v>
      </c>
      <c r="G131" t="str">
        <f t="shared" si="16"/>
        <v>CI</v>
      </c>
      <c r="IN131" s="4"/>
    </row>
    <row r="132" spans="1:248" x14ac:dyDescent="0.2">
      <c r="A132" s="4" t="s">
        <v>1001</v>
      </c>
      <c r="B132" s="4">
        <v>3</v>
      </c>
      <c r="C132" s="4" t="s">
        <v>1005</v>
      </c>
      <c r="D132" s="35" t="str">
        <f t="shared" si="16"/>
        <v>CP</v>
      </c>
      <c r="E132" t="str">
        <f t="shared" si="16"/>
        <v>CP</v>
      </c>
      <c r="F132" t="str">
        <f t="shared" si="16"/>
        <v>CP</v>
      </c>
      <c r="G132" t="str">
        <f t="shared" si="16"/>
        <v>CP</v>
      </c>
      <c r="IN132" s="4"/>
    </row>
    <row r="133" spans="1:248" x14ac:dyDescent="0.2">
      <c r="A133" s="4" t="s">
        <v>1001</v>
      </c>
      <c r="B133" s="4">
        <v>4</v>
      </c>
      <c r="C133" s="4" t="s">
        <v>1006</v>
      </c>
      <c r="D133" s="35" t="str">
        <f t="shared" si="16"/>
        <v>CE1</v>
      </c>
      <c r="E133" t="str">
        <f t="shared" si="16"/>
        <v>CE1</v>
      </c>
      <c r="F133" t="str">
        <f t="shared" si="16"/>
        <v>CE1</v>
      </c>
      <c r="G133" t="str">
        <f t="shared" si="16"/>
        <v>CE1</v>
      </c>
      <c r="IN133" s="4"/>
    </row>
    <row r="134" spans="1:248" x14ac:dyDescent="0.2">
      <c r="A134" s="4" t="s">
        <v>1001</v>
      </c>
      <c r="B134" s="4">
        <v>5</v>
      </c>
      <c r="C134" s="4" t="s">
        <v>1007</v>
      </c>
      <c r="D134" s="35" t="str">
        <f t="shared" si="16"/>
        <v>CE2</v>
      </c>
      <c r="E134" t="str">
        <f t="shared" si="16"/>
        <v>CE2</v>
      </c>
      <c r="F134" t="str">
        <f t="shared" si="16"/>
        <v>CE2</v>
      </c>
      <c r="G134" t="str">
        <f t="shared" si="16"/>
        <v>CE2</v>
      </c>
      <c r="IN134" s="4"/>
    </row>
    <row r="135" spans="1:248" x14ac:dyDescent="0.2">
      <c r="A135" s="4" t="s">
        <v>1001</v>
      </c>
      <c r="B135" s="4">
        <v>6</v>
      </c>
      <c r="C135" s="4" t="s">
        <v>1008</v>
      </c>
      <c r="D135" s="35" t="str">
        <f t="shared" si="16"/>
        <v>CM1</v>
      </c>
      <c r="E135" t="str">
        <f t="shared" si="16"/>
        <v>CM1</v>
      </c>
      <c r="F135" t="str">
        <f t="shared" si="16"/>
        <v>CM1</v>
      </c>
      <c r="G135" t="str">
        <f t="shared" si="16"/>
        <v>CM1</v>
      </c>
      <c r="IN135" s="4"/>
    </row>
    <row r="136" spans="1:248" x14ac:dyDescent="0.2">
      <c r="A136" s="4" t="s">
        <v>1001</v>
      </c>
      <c r="B136" s="4">
        <v>7</v>
      </c>
      <c r="C136" s="4" t="s">
        <v>1009</v>
      </c>
      <c r="D136" s="35" t="str">
        <f t="shared" si="16"/>
        <v>CM2</v>
      </c>
      <c r="E136" t="str">
        <f t="shared" si="16"/>
        <v>CM2</v>
      </c>
      <c r="F136" t="str">
        <f t="shared" si="16"/>
        <v>CM2</v>
      </c>
      <c r="G136" t="str">
        <f t="shared" si="16"/>
        <v>CM2</v>
      </c>
      <c r="IN136" s="4"/>
    </row>
    <row r="137" spans="1:248" x14ac:dyDescent="0.2">
      <c r="A137" s="4" t="s">
        <v>1001</v>
      </c>
      <c r="B137" s="4">
        <v>8</v>
      </c>
      <c r="C137" s="4" t="s">
        <v>1010</v>
      </c>
      <c r="D137" s="35" t="str">
        <f t="shared" si="16"/>
        <v>6ème</v>
      </c>
      <c r="E137" t="str">
        <f t="shared" si="16"/>
        <v>6ème</v>
      </c>
      <c r="F137" t="str">
        <f t="shared" si="16"/>
        <v>6ème</v>
      </c>
      <c r="G137" t="str">
        <f t="shared" si="16"/>
        <v>6ème</v>
      </c>
      <c r="IN137" s="4"/>
    </row>
    <row r="138" spans="1:248" x14ac:dyDescent="0.2">
      <c r="A138" s="4" t="s">
        <v>1001</v>
      </c>
      <c r="B138" s="4">
        <v>9</v>
      </c>
      <c r="C138" s="4" t="s">
        <v>1011</v>
      </c>
      <c r="D138" s="35" t="str">
        <f t="shared" si="16"/>
        <v>5ème</v>
      </c>
      <c r="E138" t="str">
        <f t="shared" si="16"/>
        <v>5ème</v>
      </c>
      <c r="F138" t="str">
        <f t="shared" si="16"/>
        <v>5ème</v>
      </c>
      <c r="G138" t="str">
        <f t="shared" si="16"/>
        <v>5ème</v>
      </c>
      <c r="IN138" s="4"/>
    </row>
    <row r="139" spans="1:248" x14ac:dyDescent="0.2">
      <c r="A139" s="4" t="s">
        <v>1001</v>
      </c>
      <c r="B139" s="4">
        <v>10</v>
      </c>
      <c r="C139" s="4" t="s">
        <v>1012</v>
      </c>
      <c r="D139" s="35" t="str">
        <f t="shared" ref="D139:G154" si="17">C139</f>
        <v>4ème</v>
      </c>
      <c r="E139" t="str">
        <f t="shared" si="17"/>
        <v>4ème</v>
      </c>
      <c r="F139" t="str">
        <f t="shared" si="17"/>
        <v>4ème</v>
      </c>
      <c r="G139" t="str">
        <f t="shared" si="17"/>
        <v>4ème</v>
      </c>
      <c r="IN139" s="4"/>
    </row>
    <row r="140" spans="1:248" x14ac:dyDescent="0.2">
      <c r="A140" s="4" t="s">
        <v>1001</v>
      </c>
      <c r="B140" s="4">
        <v>11</v>
      </c>
      <c r="C140" s="4" t="s">
        <v>1013</v>
      </c>
      <c r="D140" s="35" t="str">
        <f t="shared" si="17"/>
        <v>3ème</v>
      </c>
      <c r="E140" t="str">
        <f t="shared" si="17"/>
        <v>3ème</v>
      </c>
      <c r="F140" t="str">
        <f t="shared" si="17"/>
        <v>3ème</v>
      </c>
      <c r="G140" t="str">
        <f t="shared" si="17"/>
        <v>3ème</v>
      </c>
      <c r="IN140" s="4"/>
    </row>
    <row r="141" spans="1:248" x14ac:dyDescent="0.2">
      <c r="A141" s="4" t="s">
        <v>1001</v>
      </c>
      <c r="B141" s="4">
        <v>12</v>
      </c>
      <c r="C141" s="4" t="s">
        <v>1014</v>
      </c>
      <c r="D141" s="35" t="str">
        <f t="shared" si="17"/>
        <v>2nde</v>
      </c>
      <c r="E141" t="str">
        <f t="shared" si="17"/>
        <v>2nde</v>
      </c>
      <c r="F141" t="str">
        <f t="shared" si="17"/>
        <v>2nde</v>
      </c>
      <c r="G141" t="str">
        <f t="shared" si="17"/>
        <v>2nde</v>
      </c>
      <c r="IN141" s="4"/>
    </row>
    <row r="142" spans="1:248" x14ac:dyDescent="0.2">
      <c r="A142" s="4" t="s">
        <v>1001</v>
      </c>
      <c r="B142" s="4">
        <v>13</v>
      </c>
      <c r="C142" s="4" t="s">
        <v>1015</v>
      </c>
      <c r="D142" s="35" t="str">
        <f t="shared" si="17"/>
        <v>1ère</v>
      </c>
      <c r="E142" t="str">
        <f t="shared" si="17"/>
        <v>1ère</v>
      </c>
      <c r="F142" t="str">
        <f t="shared" si="17"/>
        <v>1ère</v>
      </c>
      <c r="G142" t="str">
        <f t="shared" si="17"/>
        <v>1ère</v>
      </c>
      <c r="IN142" s="4"/>
    </row>
    <row r="143" spans="1:248" ht="17.25" customHeight="1" x14ac:dyDescent="0.2">
      <c r="A143" s="4" t="s">
        <v>1001</v>
      </c>
      <c r="B143" s="4">
        <v>14</v>
      </c>
      <c r="C143" s="4" t="s">
        <v>1016</v>
      </c>
      <c r="D143" s="35" t="str">
        <f t="shared" si="17"/>
        <v>Terminale</v>
      </c>
      <c r="E143" t="str">
        <f t="shared" si="17"/>
        <v>Terminale</v>
      </c>
      <c r="F143" t="str">
        <f t="shared" si="17"/>
        <v>Terminale</v>
      </c>
      <c r="G143" t="str">
        <f t="shared" si="17"/>
        <v>Terminale</v>
      </c>
      <c r="IN143" s="4"/>
    </row>
    <row r="144" spans="1:248" x14ac:dyDescent="0.2">
      <c r="A144" s="4" t="s">
        <v>1001</v>
      </c>
      <c r="B144" s="4">
        <v>15</v>
      </c>
      <c r="C144" s="4" t="s">
        <v>1017</v>
      </c>
      <c r="D144" s="35" t="str">
        <f t="shared" si="17"/>
        <v xml:space="preserve">Supérieur (1ère année) </v>
      </c>
      <c r="E144" t="str">
        <f t="shared" si="17"/>
        <v xml:space="preserve">Supérieur (1ère année) </v>
      </c>
      <c r="F144" t="str">
        <f t="shared" si="17"/>
        <v xml:space="preserve">Supérieur (1ère année) </v>
      </c>
      <c r="G144" t="str">
        <f t="shared" si="17"/>
        <v xml:space="preserve">Supérieur (1ère année) </v>
      </c>
      <c r="IN144" s="4"/>
    </row>
    <row r="145" spans="1:248" x14ac:dyDescent="0.2">
      <c r="A145" s="4" t="s">
        <v>1001</v>
      </c>
      <c r="B145" s="4">
        <v>16</v>
      </c>
      <c r="C145" s="4" t="s">
        <v>1018</v>
      </c>
      <c r="D145" s="35" t="str">
        <f t="shared" si="17"/>
        <v>Supérieur (2ème année)</v>
      </c>
      <c r="E145" t="str">
        <f t="shared" si="17"/>
        <v>Supérieur (2ème année)</v>
      </c>
      <c r="F145" t="str">
        <f t="shared" si="17"/>
        <v>Supérieur (2ème année)</v>
      </c>
      <c r="G145" t="str">
        <f t="shared" si="17"/>
        <v>Supérieur (2ème année)</v>
      </c>
      <c r="IN145" s="4"/>
    </row>
    <row r="146" spans="1:248" x14ac:dyDescent="0.2">
      <c r="A146" s="4" t="s">
        <v>1001</v>
      </c>
      <c r="B146" s="4">
        <v>17</v>
      </c>
      <c r="C146" s="4" t="s">
        <v>1019</v>
      </c>
      <c r="D146" s="35" t="str">
        <f t="shared" si="17"/>
        <v>Supérieur (3ème année)</v>
      </c>
      <c r="E146" t="str">
        <f t="shared" si="17"/>
        <v>Supérieur (3ème année)</v>
      </c>
      <c r="F146" t="str">
        <f t="shared" si="17"/>
        <v>Supérieur (3ème année)</v>
      </c>
      <c r="G146" t="str">
        <f t="shared" si="17"/>
        <v>Supérieur (3ème année)</v>
      </c>
      <c r="IN146" s="4"/>
    </row>
    <row r="147" spans="1:248" x14ac:dyDescent="0.2">
      <c r="A147" s="4" t="s">
        <v>1001</v>
      </c>
      <c r="B147" s="4">
        <v>18</v>
      </c>
      <c r="C147" s="4" t="s">
        <v>1020</v>
      </c>
      <c r="D147" s="35" t="str">
        <f t="shared" si="17"/>
        <v>Supérieur (4ème année)</v>
      </c>
      <c r="E147" t="str">
        <f t="shared" si="17"/>
        <v>Supérieur (4ème année)</v>
      </c>
      <c r="F147" t="str">
        <f t="shared" si="17"/>
        <v>Supérieur (4ème année)</v>
      </c>
      <c r="G147" t="str">
        <f t="shared" si="17"/>
        <v>Supérieur (4ème année)</v>
      </c>
      <c r="IN147" s="4"/>
    </row>
    <row r="148" spans="1:248" x14ac:dyDescent="0.2">
      <c r="A148" s="4" t="s">
        <v>1001</v>
      </c>
      <c r="B148" s="4">
        <v>19</v>
      </c>
      <c r="C148" s="4" t="s">
        <v>1021</v>
      </c>
      <c r="D148" s="35" t="str">
        <f t="shared" si="17"/>
        <v>Supérieur (5ème année)</v>
      </c>
      <c r="E148" t="str">
        <f t="shared" si="17"/>
        <v>Supérieur (5ème année)</v>
      </c>
      <c r="F148" t="str">
        <f t="shared" si="17"/>
        <v>Supérieur (5ème année)</v>
      </c>
      <c r="G148" t="str">
        <f t="shared" si="17"/>
        <v>Supérieur (5ème année)</v>
      </c>
      <c r="IN148" s="4"/>
    </row>
    <row r="149" spans="1:248" x14ac:dyDescent="0.2">
      <c r="A149" s="4" t="s">
        <v>1001</v>
      </c>
      <c r="B149" s="4">
        <v>20</v>
      </c>
      <c r="C149" s="4" t="s">
        <v>1022</v>
      </c>
      <c r="D149" s="35" t="str">
        <f t="shared" si="17"/>
        <v>Supérieur (6ème année et +)</v>
      </c>
      <c r="E149" t="str">
        <f t="shared" si="17"/>
        <v>Supérieur (6ème année et +)</v>
      </c>
      <c r="F149" t="str">
        <f t="shared" si="17"/>
        <v>Supérieur (6ème année et +)</v>
      </c>
      <c r="G149" t="str">
        <f t="shared" si="17"/>
        <v>Supérieur (6ème année et +)</v>
      </c>
      <c r="IN149" s="4"/>
    </row>
    <row r="150" spans="1:248" x14ac:dyDescent="0.2">
      <c r="A150" s="4"/>
      <c r="B150" s="4"/>
      <c r="C150" s="4"/>
      <c r="IN150" s="4"/>
    </row>
    <row r="151" spans="1:248" x14ac:dyDescent="0.2">
      <c r="A151" s="4" t="s">
        <v>1023</v>
      </c>
      <c r="B151" s="4">
        <v>5</v>
      </c>
      <c r="C151" s="4" t="s">
        <v>1024</v>
      </c>
      <c r="D151" s="35" t="str">
        <f t="shared" si="17"/>
        <v>excellente</v>
      </c>
      <c r="E151" t="str">
        <f t="shared" si="17"/>
        <v>excellente</v>
      </c>
      <c r="F151" t="str">
        <f t="shared" si="17"/>
        <v>excellente</v>
      </c>
      <c r="G151" t="str">
        <f t="shared" si="17"/>
        <v>excellente</v>
      </c>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4"/>
      <c r="HO151" s="4"/>
      <c r="HP151" s="4"/>
      <c r="HQ151" s="4"/>
      <c r="HR151" s="4"/>
      <c r="HS151" s="4"/>
      <c r="HT151" s="4"/>
      <c r="HU151" s="4"/>
      <c r="HV151" s="4"/>
      <c r="HW151" s="4"/>
      <c r="HX151" s="4"/>
      <c r="HY151" s="4"/>
      <c r="HZ151" s="4"/>
      <c r="IA151" s="4"/>
      <c r="IB151" s="4"/>
      <c r="IC151" s="4"/>
      <c r="ID151" s="4"/>
      <c r="IE151" s="4"/>
      <c r="IF151" s="4"/>
      <c r="IG151" s="4"/>
      <c r="IH151" s="4"/>
      <c r="II151" s="4"/>
      <c r="IJ151" s="4"/>
      <c r="IK151" s="4"/>
      <c r="IL151" s="4"/>
      <c r="IM151" s="4"/>
      <c r="IN151" s="4"/>
    </row>
    <row r="152" spans="1:248" x14ac:dyDescent="0.2">
      <c r="A152" s="4" t="s">
        <v>1023</v>
      </c>
      <c r="B152" s="4">
        <v>4</v>
      </c>
      <c r="C152" s="4" t="s">
        <v>1211</v>
      </c>
      <c r="D152" s="35" t="str">
        <f t="shared" si="17"/>
        <v>très bonne</v>
      </c>
      <c r="E152" t="str">
        <f t="shared" si="17"/>
        <v>très bonne</v>
      </c>
      <c r="F152" t="str">
        <f t="shared" si="17"/>
        <v>très bonne</v>
      </c>
      <c r="G152" t="str">
        <f t="shared" si="17"/>
        <v>très bonne</v>
      </c>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4"/>
      <c r="HO152" s="4"/>
      <c r="HP152" s="4"/>
      <c r="HQ152" s="4"/>
      <c r="HR152" s="4"/>
      <c r="HS152" s="4"/>
      <c r="HT152" s="4"/>
      <c r="HU152" s="4"/>
      <c r="HV152" s="4"/>
      <c r="HW152" s="4"/>
      <c r="HX152" s="4"/>
      <c r="HY152" s="4"/>
      <c r="HZ152" s="4"/>
      <c r="IA152" s="4"/>
      <c r="IB152" s="4"/>
      <c r="IC152" s="4"/>
      <c r="ID152" s="4"/>
      <c r="IE152" s="4"/>
      <c r="IF152" s="4"/>
      <c r="IG152" s="4"/>
      <c r="IH152" s="4"/>
      <c r="II152" s="4"/>
      <c r="IJ152" s="4"/>
      <c r="IK152" s="4"/>
      <c r="IL152" s="4"/>
      <c r="IM152" s="4"/>
      <c r="IN152" s="4"/>
    </row>
    <row r="153" spans="1:248" x14ac:dyDescent="0.2">
      <c r="A153" s="4" t="s">
        <v>1023</v>
      </c>
      <c r="B153" s="4">
        <v>3</v>
      </c>
      <c r="C153" s="4" t="s">
        <v>1212</v>
      </c>
      <c r="D153" s="35" t="str">
        <f t="shared" si="17"/>
        <v xml:space="preserve"> bonne</v>
      </c>
      <c r="E153" t="str">
        <f t="shared" si="17"/>
        <v xml:space="preserve"> bonne</v>
      </c>
      <c r="F153" t="str">
        <f t="shared" si="17"/>
        <v xml:space="preserve"> bonne</v>
      </c>
      <c r="G153" t="str">
        <f t="shared" si="17"/>
        <v xml:space="preserve"> bonne</v>
      </c>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4"/>
      <c r="HO153" s="4"/>
      <c r="HP153" s="4"/>
      <c r="HQ153" s="4"/>
      <c r="HR153" s="4"/>
      <c r="HS153" s="4"/>
      <c r="HT153" s="4"/>
      <c r="HU153" s="4"/>
      <c r="HV153" s="4"/>
      <c r="HW153" s="4"/>
      <c r="HX153" s="4"/>
      <c r="HY153" s="4"/>
      <c r="HZ153" s="4"/>
      <c r="IA153" s="4"/>
      <c r="IB153" s="4"/>
      <c r="IC153" s="4"/>
      <c r="ID153" s="4"/>
      <c r="IE153" s="4"/>
      <c r="IF153" s="4"/>
      <c r="IG153" s="4"/>
      <c r="IH153" s="4"/>
      <c r="II153" s="4"/>
      <c r="IJ153" s="4"/>
      <c r="IK153" s="4"/>
      <c r="IL153" s="4"/>
      <c r="IM153" s="4"/>
      <c r="IN153" s="4"/>
    </row>
    <row r="154" spans="1:248" x14ac:dyDescent="0.2">
      <c r="A154" s="4" t="s">
        <v>1023</v>
      </c>
      <c r="B154" s="4">
        <v>2</v>
      </c>
      <c r="C154" s="4" t="s">
        <v>1025</v>
      </c>
      <c r="D154" s="35" t="str">
        <f t="shared" si="17"/>
        <v xml:space="preserve">passable </v>
      </c>
      <c r="E154" t="str">
        <f t="shared" si="17"/>
        <v xml:space="preserve">passable </v>
      </c>
      <c r="F154" t="str">
        <f t="shared" si="17"/>
        <v xml:space="preserve">passable </v>
      </c>
      <c r="G154" t="str">
        <f t="shared" si="17"/>
        <v xml:space="preserve">passable </v>
      </c>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4"/>
      <c r="HO154" s="4"/>
      <c r="HP154" s="4"/>
      <c r="HQ154" s="4"/>
      <c r="HR154" s="4"/>
      <c r="HS154" s="4"/>
      <c r="HT154" s="4"/>
      <c r="HU154" s="4"/>
      <c r="HV154" s="4"/>
      <c r="HW154" s="4"/>
      <c r="HX154" s="4"/>
      <c r="HY154" s="4"/>
      <c r="HZ154" s="4"/>
      <c r="IA154" s="4"/>
      <c r="IB154" s="4"/>
      <c r="IC154" s="4"/>
      <c r="ID154" s="4"/>
      <c r="IE154" s="4"/>
      <c r="IF154" s="4"/>
      <c r="IG154" s="4"/>
      <c r="IH154" s="4"/>
      <c r="II154" s="4"/>
      <c r="IJ154" s="4"/>
      <c r="IK154" s="4"/>
      <c r="IL154" s="4"/>
      <c r="IM154" s="4"/>
      <c r="IN154" s="4"/>
    </row>
    <row r="155" spans="1:248" x14ac:dyDescent="0.2">
      <c r="A155" s="4" t="s">
        <v>1023</v>
      </c>
      <c r="B155" s="4">
        <v>1</v>
      </c>
      <c r="C155" s="4" t="s">
        <v>1026</v>
      </c>
      <c r="D155" s="35" t="str">
        <f t="shared" ref="D155:G159" si="18">C155</f>
        <v xml:space="preserve"> mauvaise</v>
      </c>
      <c r="E155" t="str">
        <f t="shared" si="18"/>
        <v xml:space="preserve"> mauvaise</v>
      </c>
      <c r="F155" t="str">
        <f t="shared" si="18"/>
        <v xml:space="preserve"> mauvaise</v>
      </c>
      <c r="G155" t="str">
        <f t="shared" si="18"/>
        <v xml:space="preserve"> mauvaise</v>
      </c>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4"/>
      <c r="HO155" s="4"/>
      <c r="HP155" s="4"/>
      <c r="HQ155" s="4"/>
      <c r="HR155" s="4"/>
      <c r="HS155" s="4"/>
      <c r="HT155" s="4"/>
      <c r="HU155" s="4"/>
      <c r="HV155" s="4"/>
      <c r="HW155" s="4"/>
      <c r="HX155" s="4"/>
      <c r="HY155" s="4"/>
      <c r="HZ155" s="4"/>
      <c r="IA155" s="4"/>
      <c r="IB155" s="4"/>
      <c r="IC155" s="4"/>
      <c r="ID155" s="4"/>
      <c r="IE155" s="4"/>
      <c r="IF155" s="4"/>
      <c r="IG155" s="4"/>
      <c r="IH155" s="4"/>
      <c r="II155" s="4"/>
      <c r="IJ155" s="4"/>
      <c r="IK155" s="4"/>
      <c r="IL155" s="4"/>
      <c r="IM155" s="4"/>
      <c r="IN155" s="4"/>
    </row>
    <row r="156" spans="1:248" x14ac:dyDescent="0.2">
      <c r="A156" s="4" t="s">
        <v>1027</v>
      </c>
      <c r="B156" s="4">
        <v>1</v>
      </c>
      <c r="C156" s="4" t="s">
        <v>1028</v>
      </c>
      <c r="D156" s="35" t="str">
        <f t="shared" si="18"/>
        <v xml:space="preserve">${activity1} </v>
      </c>
      <c r="E156" t="str">
        <f t="shared" si="18"/>
        <v xml:space="preserve">${activity1} </v>
      </c>
      <c r="F156" t="str">
        <f t="shared" si="18"/>
        <v xml:space="preserve">${activity1} </v>
      </c>
      <c r="G156" t="str">
        <f t="shared" si="18"/>
        <v xml:space="preserve">${activity1} </v>
      </c>
      <c r="H156" s="4"/>
      <c r="I156" s="4"/>
      <c r="J156" s="4"/>
      <c r="K156" s="4"/>
      <c r="L156" s="4"/>
      <c r="M156" s="4"/>
      <c r="N156" s="4"/>
      <c r="O156" s="4">
        <v>1</v>
      </c>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4"/>
      <c r="HR156" s="4"/>
      <c r="HS156" s="4"/>
      <c r="HT156" s="4"/>
      <c r="HU156" s="4"/>
      <c r="HV156" s="4"/>
      <c r="HW156" s="4"/>
      <c r="HX156" s="4"/>
      <c r="HY156" s="4"/>
      <c r="HZ156" s="4"/>
      <c r="IA156" s="4"/>
      <c r="IB156" s="4"/>
      <c r="IC156" s="4"/>
      <c r="ID156" s="4"/>
      <c r="IE156" s="4"/>
      <c r="IF156" s="4"/>
      <c r="IG156" s="4"/>
      <c r="IH156" s="4"/>
      <c r="II156" s="4"/>
      <c r="IJ156" s="4"/>
      <c r="IK156" s="4"/>
      <c r="IL156" s="4"/>
      <c r="IM156" s="4"/>
      <c r="IN156" s="4"/>
    </row>
    <row r="157" spans="1:248" x14ac:dyDescent="0.2">
      <c r="A157" s="4" t="s">
        <v>1027</v>
      </c>
      <c r="B157" s="4">
        <v>2</v>
      </c>
      <c r="C157" s="4" t="s">
        <v>1029</v>
      </c>
      <c r="D157" s="35" t="str">
        <f t="shared" si="18"/>
        <v>${activity2}</v>
      </c>
      <c r="E157" t="str">
        <f t="shared" si="18"/>
        <v>${activity2}</v>
      </c>
      <c r="F157" t="str">
        <f t="shared" si="18"/>
        <v>${activity2}</v>
      </c>
      <c r="G157" t="str">
        <f t="shared" si="18"/>
        <v>${activity2}</v>
      </c>
      <c r="H157" s="4"/>
      <c r="I157" s="4"/>
      <c r="J157" s="4"/>
      <c r="K157" s="4"/>
      <c r="L157" s="4"/>
      <c r="M157" s="4"/>
      <c r="N157" s="4"/>
      <c r="O157" s="4">
        <v>2</v>
      </c>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4"/>
      <c r="HO157" s="4"/>
      <c r="HP157" s="4"/>
      <c r="HQ157" s="4"/>
      <c r="HR157" s="4"/>
      <c r="HS157" s="4"/>
      <c r="HT157" s="4"/>
      <c r="HU157" s="4"/>
      <c r="HV157" s="4"/>
      <c r="HW157" s="4"/>
      <c r="HX157" s="4"/>
      <c r="HY157" s="4"/>
      <c r="HZ157" s="4"/>
      <c r="IA157" s="4"/>
      <c r="IB157" s="4"/>
      <c r="IC157" s="4"/>
      <c r="ID157" s="4"/>
      <c r="IE157" s="4"/>
      <c r="IF157" s="4"/>
      <c r="IG157" s="4"/>
      <c r="IH157" s="4"/>
      <c r="II157" s="4"/>
      <c r="IJ157" s="4"/>
      <c r="IK157" s="4"/>
      <c r="IL157" s="4"/>
      <c r="IM157" s="4"/>
      <c r="IN157" s="4"/>
    </row>
    <row r="158" spans="1:248" x14ac:dyDescent="0.2">
      <c r="A158" s="4" t="s">
        <v>1027</v>
      </c>
      <c r="B158" s="4">
        <v>3</v>
      </c>
      <c r="C158" s="4" t="s">
        <v>1030</v>
      </c>
      <c r="D158" s="35" t="str">
        <f t="shared" si="18"/>
        <v>${activity3}</v>
      </c>
      <c r="E158" t="str">
        <f t="shared" si="18"/>
        <v>${activity3}</v>
      </c>
      <c r="F158" t="str">
        <f t="shared" si="18"/>
        <v>${activity3}</v>
      </c>
      <c r="G158" t="str">
        <f t="shared" si="18"/>
        <v>${activity3}</v>
      </c>
      <c r="H158" s="4"/>
      <c r="I158" s="4"/>
      <c r="J158" s="4"/>
      <c r="K158" s="4"/>
      <c r="L158" s="4"/>
      <c r="M158" s="4"/>
      <c r="N158" s="4"/>
      <c r="O158" s="4">
        <v>3</v>
      </c>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4"/>
      <c r="HO158" s="4"/>
      <c r="HP158" s="4"/>
      <c r="HQ158" s="4"/>
      <c r="HR158" s="4"/>
      <c r="HS158" s="4"/>
      <c r="HT158" s="4"/>
      <c r="HU158" s="4"/>
      <c r="HV158" s="4"/>
      <c r="HW158" s="4"/>
      <c r="HX158" s="4"/>
      <c r="HY158" s="4"/>
      <c r="HZ158" s="4"/>
      <c r="IA158" s="4"/>
      <c r="IB158" s="4"/>
      <c r="IC158" s="4"/>
      <c r="ID158" s="4"/>
      <c r="IE158" s="4"/>
      <c r="IF158" s="4"/>
      <c r="IG158" s="4"/>
      <c r="IH158" s="4"/>
      <c r="II158" s="4"/>
      <c r="IJ158" s="4"/>
      <c r="IK158" s="4"/>
      <c r="IL158" s="4"/>
      <c r="IM158" s="4"/>
      <c r="IN158" s="4"/>
    </row>
    <row r="159" spans="1:248" x14ac:dyDescent="0.2">
      <c r="A159" s="4" t="s">
        <v>1027</v>
      </c>
      <c r="B159" s="4">
        <v>4</v>
      </c>
      <c r="C159" s="4" t="s">
        <v>1031</v>
      </c>
      <c r="D159" s="35" t="str">
        <f t="shared" si="18"/>
        <v>${activity4}</v>
      </c>
      <c r="E159" t="str">
        <f t="shared" si="18"/>
        <v>${activity4}</v>
      </c>
      <c r="F159" t="str">
        <f t="shared" si="18"/>
        <v>${activity4}</v>
      </c>
      <c r="G159" t="str">
        <f t="shared" si="18"/>
        <v>${activity4}</v>
      </c>
      <c r="H159" s="4"/>
      <c r="I159" s="4"/>
      <c r="J159" s="4"/>
      <c r="K159" s="4"/>
      <c r="L159" s="4"/>
      <c r="M159" s="4"/>
      <c r="N159" s="4"/>
      <c r="O159" s="4">
        <v>4</v>
      </c>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4"/>
      <c r="HO159" s="4"/>
      <c r="HP159" s="4"/>
      <c r="HQ159" s="4"/>
      <c r="HR159" s="4"/>
      <c r="HS159" s="4"/>
      <c r="HT159" s="4"/>
      <c r="HU159" s="4"/>
      <c r="HV159" s="4"/>
      <c r="HW159" s="4"/>
      <c r="HX159" s="4"/>
      <c r="HY159" s="4"/>
      <c r="HZ159" s="4"/>
      <c r="IA159" s="4"/>
      <c r="IB159" s="4"/>
      <c r="IC159" s="4"/>
      <c r="ID159" s="4"/>
      <c r="IE159" s="4"/>
      <c r="IF159" s="4"/>
      <c r="IG159" s="4"/>
      <c r="IH159" s="4"/>
      <c r="II159" s="4"/>
      <c r="IJ159" s="4"/>
      <c r="IK159" s="4"/>
      <c r="IL159" s="4"/>
      <c r="IM159" s="4"/>
      <c r="IN159" s="4"/>
    </row>
    <row r="160" spans="1:248" x14ac:dyDescent="0.2">
      <c r="A160" s="4"/>
      <c r="B160" s="4"/>
      <c r="C160" s="4"/>
      <c r="IN160" s="4"/>
    </row>
    <row r="161" spans="1:248" x14ac:dyDescent="0.2">
      <c r="A161" t="s">
        <v>600</v>
      </c>
      <c r="B161">
        <v>2</v>
      </c>
      <c r="C161" s="3" t="s">
        <v>1032</v>
      </c>
      <c r="D161" s="35" t="str">
        <f t="shared" ref="D161:G163" si="19">C161</f>
        <v xml:space="preserve">-investir plus d'argent et développer cette activité </v>
      </c>
      <c r="E161" t="str">
        <f t="shared" si="19"/>
        <v xml:space="preserve">-investir plus d'argent et développer cette activité </v>
      </c>
      <c r="F161" t="str">
        <f t="shared" si="19"/>
        <v xml:space="preserve">-investir plus d'argent et développer cette activité </v>
      </c>
      <c r="G161" t="str">
        <f t="shared" si="19"/>
        <v xml:space="preserve">-investir plus d'argent et développer cette activité </v>
      </c>
    </row>
    <row r="162" spans="1:248" x14ac:dyDescent="0.2">
      <c r="A162" t="s">
        <v>600</v>
      </c>
      <c r="B162">
        <v>1</v>
      </c>
      <c r="C162" s="3" t="s">
        <v>1033</v>
      </c>
      <c r="D162" s="35" t="str">
        <f t="shared" si="19"/>
        <v xml:space="preserve">-ne pas investir d'argent, mais continuer à faire cette activité </v>
      </c>
      <c r="E162" t="str">
        <f t="shared" si="19"/>
        <v xml:space="preserve">-ne pas investir d'argent, mais continuer à faire cette activité </v>
      </c>
      <c r="F162" t="str">
        <f t="shared" si="19"/>
        <v xml:space="preserve">-ne pas investir d'argent, mais continuer à faire cette activité </v>
      </c>
      <c r="G162" t="str">
        <f t="shared" si="19"/>
        <v xml:space="preserve">-ne pas investir d'argent, mais continuer à faire cette activité </v>
      </c>
    </row>
    <row r="163" spans="1:248" x14ac:dyDescent="0.2">
      <c r="A163" t="s">
        <v>600</v>
      </c>
      <c r="B163">
        <v>0</v>
      </c>
      <c r="C163" s="3" t="s">
        <v>1034</v>
      </c>
      <c r="D163" s="35" t="str">
        <f t="shared" si="19"/>
        <v>-arrêter/ne plus faire  cette activité</v>
      </c>
      <c r="E163" t="str">
        <f t="shared" si="19"/>
        <v>-arrêter/ne plus faire  cette activité</v>
      </c>
      <c r="F163" t="str">
        <f t="shared" si="19"/>
        <v>-arrêter/ne plus faire  cette activité</v>
      </c>
      <c r="G163" t="str">
        <f t="shared" si="19"/>
        <v>-arrêter/ne plus faire  cette activité</v>
      </c>
    </row>
    <row r="164" spans="1:248" x14ac:dyDescent="0.2">
      <c r="A164" s="4"/>
      <c r="B164" s="4"/>
      <c r="C164" s="4"/>
      <c r="IN164" s="4"/>
    </row>
    <row r="165" spans="1:248" x14ac:dyDescent="0.2">
      <c r="A165" s="4" t="s">
        <v>1035</v>
      </c>
      <c r="B165" s="4">
        <v>1</v>
      </c>
      <c r="C165" s="4" t="s">
        <v>1036</v>
      </c>
      <c r="D165" s="35" t="str">
        <f t="shared" ref="D165:G168" si="20">C165</f>
        <v>Très probable</v>
      </c>
      <c r="E165" t="str">
        <f t="shared" si="20"/>
        <v>Très probable</v>
      </c>
      <c r="F165" t="str">
        <f t="shared" si="20"/>
        <v>Très probable</v>
      </c>
      <c r="G165" t="str">
        <f t="shared" si="20"/>
        <v>Très probable</v>
      </c>
      <c r="IN165" s="4"/>
    </row>
    <row r="166" spans="1:248" x14ac:dyDescent="0.2">
      <c r="A166" s="4" t="s">
        <v>1035</v>
      </c>
      <c r="B166" s="4">
        <v>2</v>
      </c>
      <c r="C166" s="4" t="s">
        <v>1037</v>
      </c>
      <c r="D166" s="35" t="str">
        <f t="shared" si="20"/>
        <v>Assez probable</v>
      </c>
      <c r="E166" t="str">
        <f t="shared" si="20"/>
        <v>Assez probable</v>
      </c>
      <c r="F166" t="str">
        <f t="shared" si="20"/>
        <v>Assez probable</v>
      </c>
      <c r="G166" t="str">
        <f t="shared" si="20"/>
        <v>Assez probable</v>
      </c>
      <c r="IN166" s="4"/>
    </row>
    <row r="167" spans="1:248" x14ac:dyDescent="0.2">
      <c r="A167" s="4" t="s">
        <v>1035</v>
      </c>
      <c r="B167" s="4">
        <v>3</v>
      </c>
      <c r="C167" s="4" t="s">
        <v>1038</v>
      </c>
      <c r="D167" s="35" t="str">
        <f t="shared" si="20"/>
        <v>Peu probable</v>
      </c>
      <c r="E167" t="str">
        <f t="shared" si="20"/>
        <v>Peu probable</v>
      </c>
      <c r="F167" t="str">
        <f t="shared" si="20"/>
        <v>Peu probable</v>
      </c>
      <c r="G167" t="str">
        <f t="shared" si="20"/>
        <v>Peu probable</v>
      </c>
      <c r="IN167" s="4"/>
    </row>
    <row r="168" spans="1:248" x14ac:dyDescent="0.2">
      <c r="A168" s="4" t="s">
        <v>1035</v>
      </c>
      <c r="B168" s="4">
        <v>4</v>
      </c>
      <c r="C168" s="4" t="s">
        <v>1039</v>
      </c>
      <c r="D168" s="35" t="str">
        <f t="shared" si="20"/>
        <v>Pas du tout probable</v>
      </c>
      <c r="E168" t="str">
        <f t="shared" si="20"/>
        <v>Pas du tout probable</v>
      </c>
      <c r="F168" t="str">
        <f t="shared" si="20"/>
        <v>Pas du tout probable</v>
      </c>
      <c r="G168" t="str">
        <f t="shared" si="20"/>
        <v>Pas du tout probable</v>
      </c>
      <c r="IN168" s="4"/>
    </row>
    <row r="169" spans="1:248" x14ac:dyDescent="0.2">
      <c r="A169" s="4"/>
      <c r="B169" s="4"/>
      <c r="C169" s="4"/>
      <c r="IN169" s="4"/>
    </row>
    <row r="170" spans="1:248" x14ac:dyDescent="0.2">
      <c r="A170" s="4" t="s">
        <v>1040</v>
      </c>
      <c r="B170" s="4">
        <v>1</v>
      </c>
      <c r="C170" s="3" t="s">
        <v>1041</v>
      </c>
      <c r="D170" s="35" t="str">
        <f t="shared" ref="D170:G171" si="21">C170</f>
        <v>Conjoint</v>
      </c>
      <c r="E170" t="str">
        <f t="shared" si="21"/>
        <v>Conjoint</v>
      </c>
      <c r="F170" t="str">
        <f t="shared" si="21"/>
        <v>Conjoint</v>
      </c>
      <c r="G170" t="str">
        <f t="shared" si="21"/>
        <v>Conjoint</v>
      </c>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4"/>
      <c r="HO170" s="4"/>
      <c r="HP170" s="4"/>
      <c r="HQ170" s="4"/>
      <c r="HR170" s="4"/>
      <c r="HS170" s="4"/>
      <c r="HT170" s="4"/>
      <c r="HU170" s="4"/>
      <c r="HV170" s="4"/>
      <c r="HW170" s="4"/>
      <c r="HX170" s="4"/>
      <c r="HY170" s="4"/>
      <c r="HZ170" s="4"/>
      <c r="IA170" s="4"/>
      <c r="IB170" s="4"/>
      <c r="IC170" s="4"/>
      <c r="ID170" s="4"/>
      <c r="IE170" s="4"/>
      <c r="IF170" s="4"/>
      <c r="IG170" s="4"/>
      <c r="IH170" s="4"/>
      <c r="II170" s="4"/>
      <c r="IJ170" s="4"/>
      <c r="IK170" s="4"/>
      <c r="IL170" s="4"/>
      <c r="IM170" s="4"/>
      <c r="IN170" s="4"/>
    </row>
    <row r="171" spans="1:248" x14ac:dyDescent="0.2">
      <c r="A171" s="4" t="s">
        <v>1040</v>
      </c>
      <c r="B171" s="4">
        <v>2</v>
      </c>
      <c r="C171" s="3" t="s">
        <v>1042</v>
      </c>
      <c r="D171" s="35" t="str">
        <f t="shared" si="21"/>
        <v xml:space="preserve">Individuel </v>
      </c>
      <c r="E171" t="str">
        <f t="shared" si="21"/>
        <v xml:space="preserve">Individuel </v>
      </c>
      <c r="F171" t="str">
        <f t="shared" si="21"/>
        <v xml:space="preserve">Individuel </v>
      </c>
      <c r="G171" t="str">
        <f t="shared" si="21"/>
        <v xml:space="preserve">Individuel </v>
      </c>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4"/>
      <c r="HO171" s="4"/>
      <c r="HP171" s="4"/>
      <c r="HQ171" s="4"/>
      <c r="HR171" s="4"/>
      <c r="HS171" s="4"/>
      <c r="HT171" s="4"/>
      <c r="HU171" s="4"/>
      <c r="HV171" s="4"/>
      <c r="HW171" s="4"/>
      <c r="HX171" s="4"/>
      <c r="HY171" s="4"/>
      <c r="HZ171" s="4"/>
      <c r="IA171" s="4"/>
      <c r="IB171" s="4"/>
      <c r="IC171" s="4"/>
      <c r="ID171" s="4"/>
      <c r="IE171" s="4"/>
      <c r="IF171" s="4"/>
      <c r="IG171" s="4"/>
      <c r="IH171" s="4"/>
      <c r="II171" s="4"/>
      <c r="IJ171" s="4"/>
      <c r="IK171" s="4"/>
      <c r="IL171" s="4"/>
      <c r="IM171" s="4"/>
      <c r="IN171" s="4"/>
    </row>
    <row r="172" spans="1:248" x14ac:dyDescent="0.2">
      <c r="A172" s="4"/>
      <c r="B172" s="4"/>
      <c r="C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4"/>
      <c r="HO172" s="4"/>
      <c r="HP172" s="4"/>
      <c r="HQ172" s="4"/>
      <c r="HR172" s="4"/>
      <c r="HS172" s="4"/>
      <c r="HT172" s="4"/>
      <c r="HU172" s="4"/>
      <c r="HV172" s="4"/>
      <c r="HW172" s="4"/>
      <c r="HX172" s="4"/>
      <c r="HY172" s="4"/>
      <c r="HZ172" s="4"/>
      <c r="IA172" s="4"/>
      <c r="IB172" s="4"/>
      <c r="IC172" s="4"/>
      <c r="ID172" s="4"/>
      <c r="IE172" s="4"/>
      <c r="IF172" s="4"/>
      <c r="IG172" s="4"/>
      <c r="IH172" s="4"/>
      <c r="II172" s="4"/>
      <c r="IJ172" s="4"/>
      <c r="IK172" s="4"/>
      <c r="IL172" s="4"/>
      <c r="IM172" s="4"/>
    </row>
    <row r="173" spans="1:248" x14ac:dyDescent="0.2">
      <c r="A173" s="4" t="s">
        <v>1043</v>
      </c>
      <c r="B173" s="4">
        <v>1</v>
      </c>
      <c r="C173" s="4" t="s">
        <v>1044</v>
      </c>
      <c r="D173" s="35" t="str">
        <f t="shared" ref="D173:G174" si="22">C173</f>
        <v xml:space="preserve">FCFA </v>
      </c>
      <c r="E173" t="str">
        <f t="shared" si="22"/>
        <v xml:space="preserve">FCFA </v>
      </c>
      <c r="F173" t="str">
        <f t="shared" si="22"/>
        <v xml:space="preserve">FCFA </v>
      </c>
      <c r="G173" t="str">
        <f t="shared" si="22"/>
        <v xml:space="preserve">FCFA </v>
      </c>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4"/>
      <c r="HR173" s="4"/>
      <c r="HS173" s="4"/>
      <c r="HT173" s="4"/>
      <c r="HU173" s="4"/>
      <c r="HV173" s="4"/>
      <c r="HW173" s="4"/>
      <c r="HX173" s="4"/>
      <c r="HY173" s="4"/>
      <c r="HZ173" s="4"/>
      <c r="IA173" s="4"/>
      <c r="IB173" s="4"/>
      <c r="IC173" s="4"/>
      <c r="ID173" s="4"/>
      <c r="IE173" s="4"/>
      <c r="IF173" s="4"/>
      <c r="IG173" s="4"/>
      <c r="IH173" s="4"/>
      <c r="II173" s="4"/>
      <c r="IJ173" s="4"/>
      <c r="IK173" s="4"/>
      <c r="IL173" s="4"/>
      <c r="IM173" s="4"/>
    </row>
    <row r="174" spans="1:248" x14ac:dyDescent="0.2">
      <c r="A174" s="4" t="s">
        <v>1043</v>
      </c>
      <c r="B174" s="4">
        <v>2</v>
      </c>
      <c r="C174" s="4" t="s">
        <v>1045</v>
      </c>
      <c r="D174" s="35" t="str">
        <f t="shared" si="22"/>
        <v xml:space="preserve">Naira </v>
      </c>
      <c r="E174" t="str">
        <f t="shared" si="22"/>
        <v xml:space="preserve">Naira </v>
      </c>
      <c r="F174" t="str">
        <f t="shared" si="22"/>
        <v xml:space="preserve">Naira </v>
      </c>
      <c r="G174" t="str">
        <f t="shared" si="22"/>
        <v xml:space="preserve">Naira </v>
      </c>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4"/>
      <c r="HO174" s="4"/>
      <c r="HP174" s="4"/>
      <c r="HQ174" s="4"/>
      <c r="HR174" s="4"/>
      <c r="HS174" s="4"/>
      <c r="HT174" s="4"/>
      <c r="HU174" s="4"/>
      <c r="HV174" s="4"/>
      <c r="HW174" s="4"/>
      <c r="HX174" s="4"/>
      <c r="HY174" s="4"/>
      <c r="HZ174" s="4"/>
      <c r="IA174" s="4"/>
      <c r="IB174" s="4"/>
      <c r="IC174" s="4"/>
      <c r="ID174" s="4"/>
      <c r="IE174" s="4"/>
      <c r="IF174" s="4"/>
      <c r="IG174" s="4"/>
      <c r="IH174" s="4"/>
      <c r="II174" s="4"/>
      <c r="IJ174" s="4"/>
      <c r="IK174" s="4"/>
      <c r="IL174" s="4"/>
      <c r="IM174" s="4"/>
    </row>
    <row r="175" spans="1:248" x14ac:dyDescent="0.2">
      <c r="A175" s="4"/>
      <c r="B175" s="4"/>
      <c r="C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4"/>
      <c r="HO175" s="4"/>
      <c r="HP175" s="4"/>
      <c r="HQ175" s="4"/>
      <c r="HR175" s="4"/>
      <c r="HS175" s="4"/>
      <c r="HT175" s="4"/>
      <c r="HU175" s="4"/>
      <c r="HV175" s="4"/>
      <c r="HW175" s="4"/>
      <c r="HX175" s="4"/>
      <c r="HY175" s="4"/>
      <c r="HZ175" s="4"/>
      <c r="IA175" s="4"/>
      <c r="IB175" s="4"/>
      <c r="IC175" s="4"/>
      <c r="ID175" s="4"/>
      <c r="IE175" s="4"/>
      <c r="IF175" s="4"/>
      <c r="IG175" s="4"/>
      <c r="IH175" s="4"/>
      <c r="II175" s="4"/>
      <c r="IJ175" s="4"/>
      <c r="IK175" s="4"/>
      <c r="IL175" s="4"/>
      <c r="IM175" s="4"/>
    </row>
    <row r="176" spans="1:248" x14ac:dyDescent="0.2">
      <c r="A176" s="4" t="s">
        <v>1046</v>
      </c>
      <c r="B176" s="4">
        <v>1</v>
      </c>
      <c r="C176" s="4" t="s">
        <v>1047</v>
      </c>
      <c r="D176" s="35" t="str">
        <f t="shared" ref="D176:G179" si="23">C176</f>
        <v xml:space="preserve">au total </v>
      </c>
      <c r="E176" t="str">
        <f t="shared" si="23"/>
        <v xml:space="preserve">au total </v>
      </c>
      <c r="F176" t="str">
        <f t="shared" si="23"/>
        <v xml:space="preserve">au total </v>
      </c>
      <c r="G176" t="str">
        <f t="shared" si="23"/>
        <v xml:space="preserve">au total </v>
      </c>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4"/>
      <c r="HO176" s="4"/>
      <c r="HP176" s="4"/>
      <c r="HQ176" s="4"/>
      <c r="HR176" s="4"/>
      <c r="HS176" s="4"/>
      <c r="HT176" s="4"/>
      <c r="HU176" s="4"/>
      <c r="HV176" s="4"/>
      <c r="HW176" s="4"/>
      <c r="HX176" s="4"/>
      <c r="HY176" s="4"/>
      <c r="HZ176" s="4"/>
      <c r="IA176" s="4"/>
      <c r="IB176" s="4"/>
      <c r="IC176" s="4"/>
      <c r="ID176" s="4"/>
      <c r="IE176" s="4"/>
      <c r="IF176" s="4"/>
      <c r="IG176" s="4"/>
      <c r="IH176" s="4"/>
      <c r="II176" s="4"/>
      <c r="IJ176" s="4"/>
      <c r="IK176" s="4"/>
      <c r="IL176" s="4"/>
      <c r="IM176" s="4"/>
    </row>
    <row r="177" spans="1:247" x14ac:dyDescent="0.2">
      <c r="A177" s="4" t="s">
        <v>1046</v>
      </c>
      <c r="B177" s="4">
        <v>2</v>
      </c>
      <c r="C177" s="4" t="s">
        <v>1048</v>
      </c>
      <c r="D177" s="35" t="str">
        <f t="shared" si="23"/>
        <v>par jour</v>
      </c>
      <c r="E177" t="str">
        <f t="shared" si="23"/>
        <v>par jour</v>
      </c>
      <c r="F177" t="str">
        <f t="shared" si="23"/>
        <v>par jour</v>
      </c>
      <c r="G177" t="str">
        <f t="shared" si="23"/>
        <v>par jour</v>
      </c>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c r="GP177" s="4"/>
      <c r="GQ177" s="4"/>
      <c r="GR177" s="4"/>
      <c r="GS177" s="4"/>
      <c r="GT177" s="4"/>
      <c r="GU177" s="4"/>
      <c r="GV177" s="4"/>
      <c r="GW177" s="4"/>
      <c r="GX177" s="4"/>
      <c r="GY177" s="4"/>
      <c r="GZ177" s="4"/>
      <c r="HA177" s="4"/>
      <c r="HB177" s="4"/>
      <c r="HC177" s="4"/>
      <c r="HD177" s="4"/>
      <c r="HE177" s="4"/>
      <c r="HF177" s="4"/>
      <c r="HG177" s="4"/>
      <c r="HH177" s="4"/>
      <c r="HI177" s="4"/>
      <c r="HJ177" s="4"/>
      <c r="HK177" s="4"/>
      <c r="HL177" s="4"/>
      <c r="HM177" s="4"/>
      <c r="HN177" s="4"/>
      <c r="HO177" s="4"/>
      <c r="HP177" s="4"/>
      <c r="HQ177" s="4"/>
      <c r="HR177" s="4"/>
      <c r="HS177" s="4"/>
      <c r="HT177" s="4"/>
      <c r="HU177" s="4"/>
      <c r="HV177" s="4"/>
      <c r="HW177" s="4"/>
      <c r="HX177" s="4"/>
      <c r="HY177" s="4"/>
      <c r="HZ177" s="4"/>
      <c r="IA177" s="4"/>
      <c r="IB177" s="4"/>
      <c r="IC177" s="4"/>
      <c r="ID177" s="4"/>
      <c r="IE177" s="4"/>
      <c r="IF177" s="4"/>
      <c r="IG177" s="4"/>
      <c r="IH177" s="4"/>
      <c r="II177" s="4"/>
      <c r="IJ177" s="4"/>
      <c r="IK177" s="4"/>
      <c r="IL177" s="4"/>
      <c r="IM177" s="4"/>
    </row>
    <row r="178" spans="1:247" x14ac:dyDescent="0.2">
      <c r="A178" s="4" t="s">
        <v>1046</v>
      </c>
      <c r="B178" s="4">
        <v>3</v>
      </c>
      <c r="C178" s="4" t="s">
        <v>1049</v>
      </c>
      <c r="D178" s="35" t="str">
        <f t="shared" si="23"/>
        <v>par semaine</v>
      </c>
      <c r="E178" t="str">
        <f t="shared" si="23"/>
        <v>par semaine</v>
      </c>
      <c r="F178" t="str">
        <f t="shared" si="23"/>
        <v>par semaine</v>
      </c>
      <c r="G178" t="str">
        <f t="shared" si="23"/>
        <v>par semaine</v>
      </c>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c r="GP178" s="4"/>
      <c r="GQ178" s="4"/>
      <c r="GR178" s="4"/>
      <c r="GS178" s="4"/>
      <c r="GT178" s="4"/>
      <c r="GU178" s="4"/>
      <c r="GV178" s="4"/>
      <c r="GW178" s="4"/>
      <c r="GX178" s="4"/>
      <c r="GY178" s="4"/>
      <c r="GZ178" s="4"/>
      <c r="HA178" s="4"/>
      <c r="HB178" s="4"/>
      <c r="HC178" s="4"/>
      <c r="HD178" s="4"/>
      <c r="HE178" s="4"/>
      <c r="HF178" s="4"/>
      <c r="HG178" s="4"/>
      <c r="HH178" s="4"/>
      <c r="HI178" s="4"/>
      <c r="HJ178" s="4"/>
      <c r="HK178" s="4"/>
      <c r="HL178" s="4"/>
      <c r="HM178" s="4"/>
      <c r="HN178" s="4"/>
      <c r="HO178" s="4"/>
      <c r="HP178" s="4"/>
      <c r="HQ178" s="4"/>
      <c r="HR178" s="4"/>
      <c r="HS178" s="4"/>
      <c r="HT178" s="4"/>
      <c r="HU178" s="4"/>
      <c r="HV178" s="4"/>
      <c r="HW178" s="4"/>
      <c r="HX178" s="4"/>
      <c r="HY178" s="4"/>
      <c r="HZ178" s="4"/>
      <c r="IA178" s="4"/>
      <c r="IB178" s="4"/>
      <c r="IC178" s="4"/>
      <c r="ID178" s="4"/>
      <c r="IE178" s="4"/>
      <c r="IF178" s="4"/>
      <c r="IG178" s="4"/>
      <c r="IH178" s="4"/>
      <c r="II178" s="4"/>
      <c r="IJ178" s="4"/>
      <c r="IK178" s="4"/>
      <c r="IL178" s="4"/>
      <c r="IM178" s="4"/>
    </row>
    <row r="179" spans="1:247" x14ac:dyDescent="0.2">
      <c r="A179" s="4" t="s">
        <v>1046</v>
      </c>
      <c r="B179" s="4">
        <v>4</v>
      </c>
      <c r="C179" s="4" t="s">
        <v>1050</v>
      </c>
      <c r="D179" s="35" t="str">
        <f t="shared" si="23"/>
        <v xml:space="preserve">par 3 mois </v>
      </c>
      <c r="E179" t="str">
        <f t="shared" si="23"/>
        <v xml:space="preserve">par 3 mois </v>
      </c>
      <c r="F179" t="str">
        <f t="shared" si="23"/>
        <v xml:space="preserve">par 3 mois </v>
      </c>
      <c r="G179" t="str">
        <f t="shared" si="23"/>
        <v xml:space="preserve">par 3 mois </v>
      </c>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c r="GP179" s="4"/>
      <c r="GQ179" s="4"/>
      <c r="GR179" s="4"/>
      <c r="GS179" s="4"/>
      <c r="GT179" s="4"/>
      <c r="GU179" s="4"/>
      <c r="GV179" s="4"/>
      <c r="GW179" s="4"/>
      <c r="GX179" s="4"/>
      <c r="GY179" s="4"/>
      <c r="GZ179" s="4"/>
      <c r="HA179" s="4"/>
      <c r="HB179" s="4"/>
      <c r="HC179" s="4"/>
      <c r="HD179" s="4"/>
      <c r="HE179" s="4"/>
      <c r="HF179" s="4"/>
      <c r="HG179" s="4"/>
      <c r="HH179" s="4"/>
      <c r="HI179" s="4"/>
      <c r="HJ179" s="4"/>
      <c r="HK179" s="4"/>
      <c r="HL179" s="4"/>
      <c r="HM179" s="4"/>
      <c r="HN179" s="4"/>
      <c r="HO179" s="4"/>
      <c r="HP179" s="4"/>
      <c r="HQ179" s="4"/>
      <c r="HR179" s="4"/>
      <c r="HS179" s="4"/>
      <c r="HT179" s="4"/>
      <c r="HU179" s="4"/>
      <c r="HV179" s="4"/>
      <c r="HW179" s="4"/>
      <c r="HX179" s="4"/>
      <c r="HY179" s="4"/>
      <c r="HZ179" s="4"/>
      <c r="IA179" s="4"/>
      <c r="IB179" s="4"/>
      <c r="IC179" s="4"/>
      <c r="ID179" s="4"/>
      <c r="IE179" s="4"/>
      <c r="IF179" s="4"/>
      <c r="IG179" s="4"/>
      <c r="IH179" s="4"/>
      <c r="II179" s="4"/>
      <c r="IJ179" s="4"/>
      <c r="IK179" s="4"/>
      <c r="IL179" s="4"/>
      <c r="IM179" s="4"/>
    </row>
    <row r="180" spans="1:247" x14ac:dyDescent="0.2">
      <c r="A180" s="4"/>
      <c r="B180" s="4"/>
      <c r="C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c r="GP180" s="4"/>
      <c r="GQ180" s="4"/>
      <c r="GR180" s="4"/>
      <c r="GS180" s="4"/>
      <c r="GT180" s="4"/>
      <c r="GU180" s="4"/>
      <c r="GV180" s="4"/>
      <c r="GW180" s="4"/>
      <c r="GX180" s="4"/>
      <c r="GY180" s="4"/>
      <c r="GZ180" s="4"/>
      <c r="HA180" s="4"/>
      <c r="HB180" s="4"/>
      <c r="HC180" s="4"/>
      <c r="HD180" s="4"/>
      <c r="HE180" s="4"/>
      <c r="HF180" s="4"/>
      <c r="HG180" s="4"/>
      <c r="HH180" s="4"/>
      <c r="HI180" s="4"/>
      <c r="HJ180" s="4"/>
      <c r="HK180" s="4"/>
      <c r="HL180" s="4"/>
      <c r="HM180" s="4"/>
      <c r="HN180" s="4"/>
      <c r="HO180" s="4"/>
      <c r="HP180" s="4"/>
      <c r="HQ180" s="4"/>
      <c r="HR180" s="4"/>
      <c r="HS180" s="4"/>
      <c r="HT180" s="4"/>
      <c r="HU180" s="4"/>
      <c r="HV180" s="4"/>
      <c r="HW180" s="4"/>
      <c r="HX180" s="4"/>
      <c r="HY180" s="4"/>
      <c r="HZ180" s="4"/>
      <c r="IA180" s="4"/>
      <c r="IB180" s="4"/>
      <c r="IC180" s="4"/>
      <c r="ID180" s="4"/>
      <c r="IE180" s="4"/>
      <c r="IF180" s="4"/>
      <c r="IG180" s="4"/>
      <c r="IH180" s="4"/>
      <c r="II180" s="4"/>
      <c r="IJ180" s="4"/>
      <c r="IK180" s="4"/>
      <c r="IL180" s="4"/>
      <c r="IM180" s="4"/>
    </row>
    <row r="181" spans="1:247" x14ac:dyDescent="0.2">
      <c r="A181" s="4" t="s">
        <v>1051</v>
      </c>
      <c r="B181" s="43">
        <v>1</v>
      </c>
      <c r="C181" s="4" t="s">
        <v>1213</v>
      </c>
      <c r="D181" s="35" t="str">
        <f t="shared" ref="D181:G183" si="24">C181</f>
        <v xml:space="preserve">Seulement une ou deux fois </v>
      </c>
      <c r="E181" t="str">
        <f t="shared" si="24"/>
        <v xml:space="preserve">Seulement une ou deux fois </v>
      </c>
      <c r="F181" t="str">
        <f t="shared" si="24"/>
        <v xml:space="preserve">Seulement une ou deux fois </v>
      </c>
      <c r="G181" t="str">
        <f t="shared" si="24"/>
        <v xml:space="preserve">Seulement une ou deux fois </v>
      </c>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c r="GP181" s="4"/>
      <c r="GQ181" s="4"/>
      <c r="GR181" s="4"/>
      <c r="GS181" s="4"/>
      <c r="GT181" s="4"/>
      <c r="GU181" s="4"/>
      <c r="GV181" s="4"/>
      <c r="GW181" s="4"/>
      <c r="GX181" s="4"/>
      <c r="GY181" s="4"/>
      <c r="GZ181" s="4"/>
      <c r="HA181" s="4"/>
      <c r="HB181" s="4"/>
      <c r="HC181" s="4"/>
      <c r="HD181" s="4"/>
      <c r="HE181" s="4"/>
      <c r="HF181" s="4"/>
      <c r="HG181" s="4"/>
      <c r="HH181" s="4"/>
      <c r="HI181" s="4"/>
      <c r="HJ181" s="4"/>
      <c r="HK181" s="4"/>
      <c r="HL181" s="4"/>
      <c r="HM181" s="4"/>
      <c r="HN181" s="4"/>
      <c r="HO181" s="4"/>
      <c r="HP181" s="4"/>
      <c r="HQ181" s="4"/>
      <c r="HR181" s="4"/>
      <c r="HS181" s="4"/>
      <c r="HT181" s="4"/>
      <c r="HU181" s="4"/>
      <c r="HV181" s="4"/>
      <c r="HW181" s="4"/>
      <c r="HX181" s="4"/>
      <c r="HY181" s="4"/>
      <c r="HZ181" s="4"/>
      <c r="IA181" s="4"/>
      <c r="IB181" s="4"/>
      <c r="IC181" s="4"/>
      <c r="ID181" s="4"/>
      <c r="IE181" s="4"/>
      <c r="IF181" s="4"/>
      <c r="IG181" s="4"/>
      <c r="IH181" s="4"/>
      <c r="II181" s="4"/>
      <c r="IJ181" s="4"/>
      <c r="IK181" s="4"/>
      <c r="IL181" s="4"/>
      <c r="IM181" s="4"/>
    </row>
    <row r="182" spans="1:247" x14ac:dyDescent="0.2">
      <c r="A182" s="4" t="s">
        <v>1051</v>
      </c>
      <c r="B182" s="44">
        <v>2</v>
      </c>
      <c r="C182" s="4" t="s">
        <v>1052</v>
      </c>
      <c r="D182" s="35" t="str">
        <f t="shared" si="24"/>
        <v>Quelques mois, mais pas tous les mois</v>
      </c>
      <c r="E182" t="str">
        <f t="shared" si="24"/>
        <v>Quelques mois, mais pas tous les mois</v>
      </c>
      <c r="F182" t="str">
        <f t="shared" si="24"/>
        <v>Quelques mois, mais pas tous les mois</v>
      </c>
      <c r="G182" t="str">
        <f t="shared" si="24"/>
        <v>Quelques mois, mais pas tous les mois</v>
      </c>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c r="GP182" s="4"/>
      <c r="GQ182" s="4"/>
      <c r="GR182" s="4"/>
      <c r="GS182" s="4"/>
      <c r="GT182" s="4"/>
      <c r="GU182" s="4"/>
      <c r="GV182" s="4"/>
      <c r="GW182" s="4"/>
      <c r="GX182" s="4"/>
      <c r="GY182" s="4"/>
      <c r="GZ182" s="4"/>
      <c r="HA182" s="4"/>
      <c r="HB182" s="4"/>
      <c r="HC182" s="4"/>
      <c r="HD182" s="4"/>
      <c r="HE182" s="4"/>
      <c r="HF182" s="4"/>
      <c r="HG182" s="4"/>
      <c r="HH182" s="4"/>
      <c r="HI182" s="4"/>
      <c r="HJ182" s="4"/>
      <c r="HK182" s="4"/>
      <c r="HL182" s="4"/>
      <c r="HM182" s="4"/>
      <c r="HN182" s="4"/>
      <c r="HO182" s="4"/>
      <c r="HP182" s="4"/>
      <c r="HQ182" s="4"/>
      <c r="HR182" s="4"/>
      <c r="HS182" s="4"/>
      <c r="HT182" s="4"/>
      <c r="HU182" s="4"/>
      <c r="HV182" s="4"/>
      <c r="HW182" s="4"/>
      <c r="HX182" s="4"/>
      <c r="HY182" s="4"/>
      <c r="HZ182" s="4"/>
      <c r="IA182" s="4"/>
      <c r="IB182" s="4"/>
      <c r="IC182" s="4"/>
      <c r="ID182" s="4"/>
      <c r="IE182" s="4"/>
      <c r="IF182" s="4"/>
      <c r="IG182" s="4"/>
      <c r="IH182" s="4"/>
      <c r="II182" s="4"/>
      <c r="IJ182" s="4"/>
      <c r="IK182" s="4"/>
      <c r="IL182" s="4"/>
      <c r="IM182" s="4"/>
    </row>
    <row r="183" spans="1:247" x14ac:dyDescent="0.2">
      <c r="A183" s="4" t="s">
        <v>1051</v>
      </c>
      <c r="B183" s="44">
        <v>3</v>
      </c>
      <c r="C183" s="4" t="s">
        <v>1053</v>
      </c>
      <c r="D183" s="35" t="str">
        <f t="shared" si="24"/>
        <v>Presque tous les mois</v>
      </c>
      <c r="E183" t="str">
        <f t="shared" si="24"/>
        <v>Presque tous les mois</v>
      </c>
      <c r="F183" t="str">
        <f t="shared" si="24"/>
        <v>Presque tous les mois</v>
      </c>
      <c r="G183" t="str">
        <f t="shared" si="24"/>
        <v>Presque tous les mois</v>
      </c>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c r="GP183" s="4"/>
      <c r="GQ183" s="4"/>
      <c r="GR183" s="4"/>
      <c r="GS183" s="4"/>
      <c r="GT183" s="4"/>
      <c r="GU183" s="4"/>
      <c r="GV183" s="4"/>
      <c r="GW183" s="4"/>
      <c r="GX183" s="4"/>
      <c r="GY183" s="4"/>
      <c r="GZ183" s="4"/>
      <c r="HA183" s="4"/>
      <c r="HB183" s="4"/>
      <c r="HC183" s="4"/>
      <c r="HD183" s="4"/>
      <c r="HE183" s="4"/>
      <c r="HF183" s="4"/>
      <c r="HG183" s="4"/>
      <c r="HH183" s="4"/>
      <c r="HI183" s="4"/>
      <c r="HJ183" s="4"/>
      <c r="HK183" s="4"/>
      <c r="HL183" s="4"/>
      <c r="HM183" s="4"/>
      <c r="HN183" s="4"/>
      <c r="HO183" s="4"/>
      <c r="HP183" s="4"/>
      <c r="HQ183" s="4"/>
      <c r="HR183" s="4"/>
      <c r="HS183" s="4"/>
      <c r="HT183" s="4"/>
      <c r="HU183" s="4"/>
      <c r="HV183" s="4"/>
      <c r="HW183" s="4"/>
      <c r="HX183" s="4"/>
      <c r="HY183" s="4"/>
      <c r="HZ183" s="4"/>
      <c r="IA183" s="4"/>
      <c r="IB183" s="4"/>
      <c r="IC183" s="4"/>
      <c r="ID183" s="4"/>
      <c r="IE183" s="4"/>
      <c r="IF183" s="4"/>
      <c r="IG183" s="4"/>
      <c r="IH183" s="4"/>
      <c r="II183" s="4"/>
      <c r="IJ183" s="4"/>
      <c r="IK183" s="4"/>
      <c r="IL183" s="4"/>
      <c r="IM183" s="4"/>
    </row>
    <row r="184" spans="1:247" x14ac:dyDescent="0.2">
      <c r="A184" s="4"/>
      <c r="B184" s="44"/>
      <c r="C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c r="GP184" s="4"/>
      <c r="GQ184" s="4"/>
      <c r="GR184" s="4"/>
      <c r="GS184" s="4"/>
      <c r="GT184" s="4"/>
      <c r="GU184" s="4"/>
      <c r="GV184" s="4"/>
      <c r="GW184" s="4"/>
      <c r="GX184" s="4"/>
      <c r="GY184" s="4"/>
      <c r="GZ184" s="4"/>
      <c r="HA184" s="4"/>
      <c r="HB184" s="4"/>
      <c r="HC184" s="4"/>
      <c r="HD184" s="4"/>
      <c r="HE184" s="4"/>
      <c r="HF184" s="4"/>
      <c r="HG184" s="4"/>
      <c r="HH184" s="4"/>
      <c r="HI184" s="4"/>
      <c r="HJ184" s="4"/>
      <c r="HK184" s="4"/>
      <c r="HL184" s="4"/>
      <c r="HM184" s="4"/>
      <c r="HN184" s="4"/>
      <c r="HO184" s="4"/>
      <c r="HP184" s="4"/>
      <c r="HQ184" s="4"/>
      <c r="HR184" s="4"/>
      <c r="HS184" s="4"/>
      <c r="HT184" s="4"/>
      <c r="HU184" s="4"/>
      <c r="HV184" s="4"/>
      <c r="HW184" s="4"/>
      <c r="HX184" s="4"/>
      <c r="HY184" s="4"/>
      <c r="HZ184" s="4"/>
      <c r="IA184" s="4"/>
      <c r="IB184" s="4"/>
      <c r="IC184" s="4"/>
      <c r="ID184" s="4"/>
      <c r="IE184" s="4"/>
      <c r="IF184" s="4"/>
      <c r="IG184" s="4"/>
      <c r="IH184" s="4"/>
      <c r="II184" s="4"/>
      <c r="IJ184" s="4"/>
      <c r="IK184" s="4"/>
      <c r="IL184" s="4"/>
      <c r="IM184" s="4"/>
    </row>
    <row r="185" spans="1:247" x14ac:dyDescent="0.2">
      <c r="A185" s="4" t="s">
        <v>1054</v>
      </c>
      <c r="B185" s="4">
        <v>1</v>
      </c>
      <c r="C185" s="4" t="s">
        <v>1055</v>
      </c>
      <c r="D185" s="35" t="str">
        <f t="shared" ref="D185:G188" si="25">C185</f>
        <v>ménage non-trouvé</v>
      </c>
      <c r="E185" t="str">
        <f t="shared" si="25"/>
        <v>ménage non-trouvé</v>
      </c>
      <c r="F185" t="str">
        <f t="shared" si="25"/>
        <v>ménage non-trouvé</v>
      </c>
      <c r="G185" t="str">
        <f t="shared" si="25"/>
        <v>ménage non-trouvé</v>
      </c>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4"/>
      <c r="HO185" s="4"/>
      <c r="HP185" s="4"/>
      <c r="HQ185" s="4"/>
      <c r="HR185" s="4"/>
      <c r="HS185" s="4"/>
      <c r="HT185" s="4"/>
      <c r="HU185" s="4"/>
      <c r="HV185" s="4"/>
      <c r="HW185" s="4"/>
      <c r="HX185" s="4"/>
      <c r="HY185" s="4"/>
      <c r="HZ185" s="4"/>
      <c r="IA185" s="4"/>
      <c r="IB185" s="4"/>
      <c r="IC185" s="4"/>
      <c r="ID185" s="4"/>
      <c r="IE185" s="4"/>
      <c r="IF185" s="4"/>
      <c r="IG185" s="4"/>
      <c r="IH185" s="4"/>
      <c r="II185" s="4"/>
      <c r="IJ185" s="4"/>
      <c r="IK185" s="4"/>
      <c r="IL185" s="4"/>
      <c r="IM185" s="4"/>
    </row>
    <row r="186" spans="1:247" x14ac:dyDescent="0.2">
      <c r="A186" s="4" t="s">
        <v>1054</v>
      </c>
      <c r="B186" s="4">
        <v>2</v>
      </c>
      <c r="C186" s="4" t="s">
        <v>1056</v>
      </c>
      <c r="D186" s="35" t="str">
        <f t="shared" si="25"/>
        <v xml:space="preserve">ménage refusé </v>
      </c>
      <c r="E186" t="str">
        <f t="shared" si="25"/>
        <v xml:space="preserve">ménage refusé </v>
      </c>
      <c r="F186" t="str">
        <f t="shared" si="25"/>
        <v xml:space="preserve">ménage refusé </v>
      </c>
      <c r="G186" t="str">
        <f t="shared" si="25"/>
        <v xml:space="preserve">ménage refusé </v>
      </c>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4"/>
      <c r="HO186" s="4"/>
      <c r="HP186" s="4"/>
      <c r="HQ186" s="4"/>
      <c r="HR186" s="4"/>
      <c r="HS186" s="4"/>
      <c r="HT186" s="4"/>
      <c r="HU186" s="4"/>
      <c r="HV186" s="4"/>
      <c r="HW186" s="4"/>
      <c r="HX186" s="4"/>
      <c r="HY186" s="4"/>
      <c r="HZ186" s="4"/>
      <c r="IA186" s="4"/>
      <c r="IB186" s="4"/>
      <c r="IC186" s="4"/>
      <c r="ID186" s="4"/>
      <c r="IE186" s="4"/>
      <c r="IF186" s="4"/>
      <c r="IG186" s="4"/>
      <c r="IH186" s="4"/>
      <c r="II186" s="4"/>
      <c r="IJ186" s="4"/>
      <c r="IK186" s="4"/>
      <c r="IL186" s="4"/>
      <c r="IM186" s="4"/>
    </row>
    <row r="187" spans="1:247" x14ac:dyDescent="0.2">
      <c r="A187" s="4" t="s">
        <v>1054</v>
      </c>
      <c r="B187" s="4">
        <v>3</v>
      </c>
      <c r="C187" s="4" t="s">
        <v>1057</v>
      </c>
      <c r="D187" s="35" t="str">
        <f t="shared" si="25"/>
        <v xml:space="preserve">Personne n'était disponible pendant toute la période de l'enquête. </v>
      </c>
      <c r="E187" t="str">
        <f t="shared" si="25"/>
        <v xml:space="preserve">Personne n'était disponible pendant toute la période de l'enquête. </v>
      </c>
      <c r="F187" t="str">
        <f t="shared" si="25"/>
        <v xml:space="preserve">Personne n'était disponible pendant toute la période de l'enquête. </v>
      </c>
      <c r="G187" t="str">
        <f t="shared" si="25"/>
        <v xml:space="preserve">Personne n'était disponible pendant toute la période de l'enquête. </v>
      </c>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4"/>
      <c r="HO187" s="4"/>
      <c r="HP187" s="4"/>
      <c r="HQ187" s="4"/>
      <c r="HR187" s="4"/>
      <c r="HS187" s="4"/>
      <c r="HT187" s="4"/>
      <c r="HU187" s="4"/>
      <c r="HV187" s="4"/>
      <c r="HW187" s="4"/>
      <c r="HX187" s="4"/>
      <c r="HY187" s="4"/>
      <c r="HZ187" s="4"/>
      <c r="IA187" s="4"/>
      <c r="IB187" s="4"/>
      <c r="IC187" s="4"/>
      <c r="ID187" s="4"/>
      <c r="IE187" s="4"/>
      <c r="IF187" s="4"/>
      <c r="IG187" s="4"/>
      <c r="IH187" s="4"/>
      <c r="II187" s="4"/>
      <c r="IJ187" s="4"/>
      <c r="IK187" s="4"/>
      <c r="IL187" s="4"/>
      <c r="IM187" s="4"/>
    </row>
    <row r="188" spans="1:247" x14ac:dyDescent="0.2">
      <c r="A188" s="4" t="s">
        <v>1054</v>
      </c>
      <c r="B188" s="4">
        <v>4</v>
      </c>
      <c r="C188" s="4" t="s">
        <v>966</v>
      </c>
      <c r="D188" s="35" t="str">
        <f t="shared" si="25"/>
        <v>Autre</v>
      </c>
      <c r="E188" t="str">
        <f t="shared" si="25"/>
        <v>Autre</v>
      </c>
      <c r="F188" t="str">
        <f t="shared" si="25"/>
        <v>Autre</v>
      </c>
      <c r="G188" t="str">
        <f t="shared" si="25"/>
        <v>Autre</v>
      </c>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c r="GP188" s="4"/>
      <c r="GQ188" s="4"/>
      <c r="GR188" s="4"/>
      <c r="GS188" s="4"/>
      <c r="GT188" s="4"/>
      <c r="GU188" s="4"/>
      <c r="GV188" s="4"/>
      <c r="GW188" s="4"/>
      <c r="GX188" s="4"/>
      <c r="GY188" s="4"/>
      <c r="GZ188" s="4"/>
      <c r="HA188" s="4"/>
      <c r="HB188" s="4"/>
      <c r="HC188" s="4"/>
      <c r="HD188" s="4"/>
      <c r="HE188" s="4"/>
      <c r="HF188" s="4"/>
      <c r="HG188" s="4"/>
      <c r="HH188" s="4"/>
      <c r="HI188" s="4"/>
      <c r="HJ188" s="4"/>
      <c r="HK188" s="4"/>
      <c r="HL188" s="4"/>
      <c r="HM188" s="4"/>
      <c r="HN188" s="4"/>
      <c r="HO188" s="4"/>
      <c r="HP188" s="4"/>
      <c r="HQ188" s="4"/>
      <c r="HR188" s="4"/>
      <c r="HS188" s="4"/>
      <c r="HT188" s="4"/>
      <c r="HU188" s="4"/>
      <c r="HV188" s="4"/>
      <c r="HW188" s="4"/>
      <c r="HX188" s="4"/>
      <c r="HY188" s="4"/>
      <c r="HZ188" s="4"/>
      <c r="IA188" s="4"/>
      <c r="IB188" s="4"/>
      <c r="IC188" s="4"/>
      <c r="ID188" s="4"/>
      <c r="IE188" s="4"/>
      <c r="IF188" s="4"/>
      <c r="IG188" s="4"/>
      <c r="IH188" s="4"/>
      <c r="II188" s="4"/>
      <c r="IJ188" s="4"/>
      <c r="IK188" s="4"/>
      <c r="IL188" s="4"/>
      <c r="IM188" s="4"/>
    </row>
    <row r="189" spans="1:247" x14ac:dyDescent="0.2">
      <c r="A189" s="4"/>
      <c r="B189" s="44"/>
      <c r="C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c r="GP189" s="4"/>
      <c r="GQ189" s="4"/>
      <c r="GR189" s="4"/>
      <c r="GS189" s="4"/>
      <c r="GT189" s="4"/>
      <c r="GU189" s="4"/>
      <c r="GV189" s="4"/>
      <c r="GW189" s="4"/>
      <c r="GX189" s="4"/>
      <c r="GY189" s="4"/>
      <c r="GZ189" s="4"/>
      <c r="HA189" s="4"/>
      <c r="HB189" s="4"/>
      <c r="HC189" s="4"/>
      <c r="HD189" s="4"/>
      <c r="HE189" s="4"/>
      <c r="HF189" s="4"/>
      <c r="HG189" s="4"/>
      <c r="HH189" s="4"/>
      <c r="HI189" s="4"/>
      <c r="HJ189" s="4"/>
      <c r="HK189" s="4"/>
      <c r="HL189" s="4"/>
      <c r="HM189" s="4"/>
      <c r="HN189" s="4"/>
      <c r="HO189" s="4"/>
      <c r="HP189" s="4"/>
      <c r="HQ189" s="4"/>
      <c r="HR189" s="4"/>
      <c r="HS189" s="4"/>
      <c r="HT189" s="4"/>
      <c r="HU189" s="4"/>
      <c r="HV189" s="4"/>
      <c r="HW189" s="4"/>
      <c r="HX189" s="4"/>
      <c r="HY189" s="4"/>
      <c r="HZ189" s="4"/>
      <c r="IA189" s="4"/>
      <c r="IB189" s="4"/>
      <c r="IC189" s="4"/>
      <c r="ID189" s="4"/>
      <c r="IE189" s="4"/>
      <c r="IF189" s="4"/>
      <c r="IG189" s="4"/>
      <c r="IH189" s="4"/>
      <c r="II189" s="4"/>
      <c r="IJ189" s="4"/>
      <c r="IK189" s="4"/>
      <c r="IL189" s="4"/>
      <c r="IM189" s="4"/>
    </row>
    <row r="190" spans="1:247" x14ac:dyDescent="0.2">
      <c r="A190" s="4" t="s">
        <v>1058</v>
      </c>
      <c r="B190" s="4">
        <v>1</v>
      </c>
      <c r="C190" s="4" t="s">
        <v>1059</v>
      </c>
      <c r="D190" s="35" t="str">
        <f t="shared" ref="D190:G191" si="26">C190</f>
        <v>oui</v>
      </c>
      <c r="E190" t="str">
        <f t="shared" si="26"/>
        <v>oui</v>
      </c>
      <c r="F190" t="str">
        <f t="shared" si="26"/>
        <v>oui</v>
      </c>
      <c r="G190" t="str">
        <f t="shared" si="26"/>
        <v>oui</v>
      </c>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c r="GP190" s="4"/>
      <c r="GQ190" s="4"/>
      <c r="GR190" s="4"/>
      <c r="GS190" s="4"/>
      <c r="GT190" s="4"/>
      <c r="GU190" s="4"/>
      <c r="GV190" s="4"/>
      <c r="GW190" s="4"/>
      <c r="GX190" s="4"/>
      <c r="GY190" s="4"/>
      <c r="GZ190" s="4"/>
      <c r="HA190" s="4"/>
      <c r="HB190" s="4"/>
      <c r="HC190" s="4"/>
      <c r="HD190" s="4"/>
      <c r="HE190" s="4"/>
      <c r="HF190" s="4"/>
      <c r="HG190" s="4"/>
      <c r="HH190" s="4"/>
      <c r="HI190" s="4"/>
      <c r="HJ190" s="4"/>
      <c r="HK190" s="4"/>
      <c r="HL190" s="4"/>
      <c r="HM190" s="4"/>
      <c r="HN190" s="4"/>
      <c r="HO190" s="4"/>
      <c r="HP190" s="4"/>
      <c r="HQ190" s="4"/>
      <c r="HR190" s="4"/>
      <c r="HS190" s="4"/>
      <c r="HT190" s="4"/>
      <c r="HU190" s="4"/>
      <c r="HV190" s="4"/>
      <c r="HW190" s="4"/>
      <c r="HX190" s="4"/>
      <c r="HY190" s="4"/>
      <c r="HZ190" s="4"/>
      <c r="IA190" s="4"/>
      <c r="IB190" s="4"/>
      <c r="IC190" s="4"/>
      <c r="ID190" s="4"/>
      <c r="IE190" s="4"/>
      <c r="IF190" s="4"/>
      <c r="IG190" s="4"/>
      <c r="IH190" s="4"/>
      <c r="II190" s="4"/>
      <c r="IJ190" s="4"/>
      <c r="IK190" s="4"/>
      <c r="IL190" s="4"/>
      <c r="IM190" s="4"/>
    </row>
    <row r="191" spans="1:247" x14ac:dyDescent="0.2">
      <c r="A191" s="4" t="s">
        <v>1058</v>
      </c>
      <c r="B191" s="4">
        <v>0</v>
      </c>
      <c r="C191" s="4" t="s">
        <v>1060</v>
      </c>
      <c r="D191" s="35" t="str">
        <f t="shared" si="26"/>
        <v>non</v>
      </c>
      <c r="E191" t="str">
        <f t="shared" si="26"/>
        <v>non</v>
      </c>
      <c r="F191" t="str">
        <f t="shared" si="26"/>
        <v>non</v>
      </c>
      <c r="G191" t="str">
        <f t="shared" si="26"/>
        <v>non</v>
      </c>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c r="GP191" s="4"/>
      <c r="GQ191" s="4"/>
      <c r="GR191" s="4"/>
      <c r="GS191" s="4"/>
      <c r="GT191" s="4"/>
      <c r="GU191" s="4"/>
      <c r="GV191" s="4"/>
      <c r="GW191" s="4"/>
      <c r="GX191" s="4"/>
      <c r="GY191" s="4"/>
      <c r="GZ191" s="4"/>
      <c r="HA191" s="4"/>
      <c r="HB191" s="4"/>
      <c r="HC191" s="4"/>
      <c r="HD191" s="4"/>
      <c r="HE191" s="4"/>
      <c r="HF191" s="4"/>
      <c r="HG191" s="4"/>
      <c r="HH191" s="4"/>
      <c r="HI191" s="4"/>
      <c r="HJ191" s="4"/>
      <c r="HK191" s="4"/>
      <c r="HL191" s="4"/>
      <c r="HM191" s="4"/>
      <c r="HN191" s="4"/>
      <c r="HO191" s="4"/>
      <c r="HP191" s="4"/>
      <c r="HQ191" s="4"/>
      <c r="HR191" s="4"/>
      <c r="HS191" s="4"/>
      <c r="HT191" s="4"/>
      <c r="HU191" s="4"/>
      <c r="HV191" s="4"/>
      <c r="HW191" s="4"/>
      <c r="HX191" s="4"/>
      <c r="HY191" s="4"/>
      <c r="HZ191" s="4"/>
      <c r="IA191" s="4"/>
      <c r="IB191" s="4"/>
      <c r="IC191" s="4"/>
      <c r="ID191" s="4"/>
      <c r="IE191" s="4"/>
      <c r="IF191" s="4"/>
      <c r="IG191" s="4"/>
      <c r="IH191" s="4"/>
      <c r="II191" s="4"/>
      <c r="IJ191" s="4"/>
      <c r="IK191" s="4"/>
      <c r="IL191" s="4"/>
      <c r="IM191" s="4"/>
    </row>
    <row r="192" spans="1:247" x14ac:dyDescent="0.2">
      <c r="A192" s="4"/>
      <c r="B192" s="44"/>
      <c r="C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c r="GP192" s="4"/>
      <c r="GQ192" s="4"/>
      <c r="GR192" s="4"/>
      <c r="GS192" s="4"/>
      <c r="GT192" s="4"/>
      <c r="GU192" s="4"/>
      <c r="GV192" s="4"/>
      <c r="GW192" s="4"/>
      <c r="GX192" s="4"/>
      <c r="GY192" s="4"/>
      <c r="GZ192" s="4"/>
      <c r="HA192" s="4"/>
      <c r="HB192" s="4"/>
      <c r="HC192" s="4"/>
      <c r="HD192" s="4"/>
      <c r="HE192" s="4"/>
      <c r="HF192" s="4"/>
      <c r="HG192" s="4"/>
      <c r="HH192" s="4"/>
      <c r="HI192" s="4"/>
      <c r="HJ192" s="4"/>
      <c r="HK192" s="4"/>
      <c r="HL192" s="4"/>
      <c r="HM192" s="4"/>
      <c r="HN192" s="4"/>
      <c r="HO192" s="4"/>
      <c r="HP192" s="4"/>
      <c r="HQ192" s="4"/>
      <c r="HR192" s="4"/>
      <c r="HS192" s="4"/>
      <c r="HT192" s="4"/>
      <c r="HU192" s="4"/>
      <c r="HV192" s="4"/>
      <c r="HW192" s="4"/>
      <c r="HX192" s="4"/>
      <c r="HY192" s="4"/>
      <c r="HZ192" s="4"/>
      <c r="IA192" s="4"/>
      <c r="IB192" s="4"/>
      <c r="IC192" s="4"/>
      <c r="ID192" s="4"/>
      <c r="IE192" s="4"/>
      <c r="IF192" s="4"/>
      <c r="IG192" s="4"/>
      <c r="IH192" s="4"/>
      <c r="II192" s="4"/>
      <c r="IJ192" s="4"/>
      <c r="IK192" s="4"/>
      <c r="IL192" s="4"/>
      <c r="IM192" s="4"/>
    </row>
    <row r="194" spans="1:7" x14ac:dyDescent="0.2">
      <c r="A194" s="4" t="s">
        <v>1068</v>
      </c>
      <c r="B194" s="4">
        <v>10</v>
      </c>
      <c r="C194" s="4" t="s">
        <v>1069</v>
      </c>
      <c r="D194" s="35" t="str">
        <f t="shared" ref="D194:G203" si="27">C194</f>
        <v>10 Plus haut</v>
      </c>
      <c r="E194" t="str">
        <f t="shared" si="27"/>
        <v>10 Plus haut</v>
      </c>
      <c r="F194" t="str">
        <f t="shared" si="27"/>
        <v>10 Plus haut</v>
      </c>
      <c r="G194" t="str">
        <f t="shared" si="27"/>
        <v>10 Plus haut</v>
      </c>
    </row>
    <row r="195" spans="1:7" x14ac:dyDescent="0.2">
      <c r="A195" s="4" t="s">
        <v>1068</v>
      </c>
      <c r="B195" s="4">
        <v>9</v>
      </c>
      <c r="C195" s="4">
        <v>9</v>
      </c>
      <c r="D195" s="35">
        <f t="shared" si="27"/>
        <v>9</v>
      </c>
      <c r="E195">
        <f t="shared" si="27"/>
        <v>9</v>
      </c>
      <c r="F195">
        <f t="shared" si="27"/>
        <v>9</v>
      </c>
      <c r="G195">
        <f t="shared" si="27"/>
        <v>9</v>
      </c>
    </row>
    <row r="196" spans="1:7" x14ac:dyDescent="0.2">
      <c r="A196" s="4" t="s">
        <v>1068</v>
      </c>
      <c r="B196" s="4">
        <v>8</v>
      </c>
      <c r="C196" s="4">
        <v>8</v>
      </c>
      <c r="D196" s="35">
        <f t="shared" si="27"/>
        <v>8</v>
      </c>
      <c r="E196">
        <f t="shared" si="27"/>
        <v>8</v>
      </c>
      <c r="F196">
        <f t="shared" si="27"/>
        <v>8</v>
      </c>
      <c r="G196">
        <f t="shared" si="27"/>
        <v>8</v>
      </c>
    </row>
    <row r="197" spans="1:7" x14ac:dyDescent="0.2">
      <c r="A197" s="4" t="s">
        <v>1068</v>
      </c>
      <c r="B197" s="4">
        <v>7</v>
      </c>
      <c r="C197" s="4">
        <v>7</v>
      </c>
      <c r="D197" s="35">
        <f t="shared" si="27"/>
        <v>7</v>
      </c>
      <c r="E197">
        <f t="shared" si="27"/>
        <v>7</v>
      </c>
      <c r="F197">
        <f t="shared" si="27"/>
        <v>7</v>
      </c>
      <c r="G197">
        <f t="shared" si="27"/>
        <v>7</v>
      </c>
    </row>
    <row r="198" spans="1:7" x14ac:dyDescent="0.2">
      <c r="A198" s="4" t="s">
        <v>1068</v>
      </c>
      <c r="B198" s="4">
        <v>6</v>
      </c>
      <c r="C198" s="4">
        <v>6</v>
      </c>
      <c r="D198" s="35">
        <f t="shared" si="27"/>
        <v>6</v>
      </c>
      <c r="E198">
        <f t="shared" si="27"/>
        <v>6</v>
      </c>
      <c r="F198">
        <f t="shared" si="27"/>
        <v>6</v>
      </c>
      <c r="G198">
        <f t="shared" si="27"/>
        <v>6</v>
      </c>
    </row>
    <row r="199" spans="1:7" x14ac:dyDescent="0.2">
      <c r="A199" s="4" t="s">
        <v>1068</v>
      </c>
      <c r="B199" s="4">
        <v>5</v>
      </c>
      <c r="C199" s="4">
        <v>5</v>
      </c>
      <c r="D199" s="35">
        <f t="shared" si="27"/>
        <v>5</v>
      </c>
      <c r="E199">
        <f t="shared" si="27"/>
        <v>5</v>
      </c>
      <c r="F199">
        <f t="shared" si="27"/>
        <v>5</v>
      </c>
      <c r="G199">
        <f t="shared" si="27"/>
        <v>5</v>
      </c>
    </row>
    <row r="200" spans="1:7" x14ac:dyDescent="0.2">
      <c r="A200" s="4" t="s">
        <v>1068</v>
      </c>
      <c r="B200" s="4">
        <v>4</v>
      </c>
      <c r="C200" s="4">
        <v>4</v>
      </c>
      <c r="D200" s="35">
        <f t="shared" si="27"/>
        <v>4</v>
      </c>
      <c r="E200">
        <f t="shared" si="27"/>
        <v>4</v>
      </c>
      <c r="F200">
        <f t="shared" si="27"/>
        <v>4</v>
      </c>
      <c r="G200">
        <f t="shared" si="27"/>
        <v>4</v>
      </c>
    </row>
    <row r="201" spans="1:7" x14ac:dyDescent="0.2">
      <c r="A201" s="4" t="s">
        <v>1068</v>
      </c>
      <c r="B201" s="4">
        <v>3</v>
      </c>
      <c r="C201" s="4">
        <v>3</v>
      </c>
      <c r="D201" s="35">
        <f t="shared" si="27"/>
        <v>3</v>
      </c>
      <c r="E201">
        <f t="shared" si="27"/>
        <v>3</v>
      </c>
      <c r="F201">
        <f t="shared" si="27"/>
        <v>3</v>
      </c>
      <c r="G201">
        <f t="shared" si="27"/>
        <v>3</v>
      </c>
    </row>
    <row r="202" spans="1:7" x14ac:dyDescent="0.2">
      <c r="A202" s="4" t="s">
        <v>1068</v>
      </c>
      <c r="B202" s="4">
        <v>2</v>
      </c>
      <c r="C202" s="4">
        <v>2</v>
      </c>
      <c r="D202" s="35">
        <f t="shared" si="27"/>
        <v>2</v>
      </c>
      <c r="E202">
        <f t="shared" si="27"/>
        <v>2</v>
      </c>
      <c r="F202">
        <f t="shared" si="27"/>
        <v>2</v>
      </c>
      <c r="G202">
        <f t="shared" si="27"/>
        <v>2</v>
      </c>
    </row>
    <row r="203" spans="1:7" x14ac:dyDescent="0.2">
      <c r="A203" s="4" t="s">
        <v>1068</v>
      </c>
      <c r="B203" s="4">
        <v>1</v>
      </c>
      <c r="C203" s="4" t="s">
        <v>1070</v>
      </c>
      <c r="D203" s="35" t="str">
        <f t="shared" si="27"/>
        <v>1 Plus Bas</v>
      </c>
      <c r="E203" t="str">
        <f t="shared" si="27"/>
        <v>1 Plus Bas</v>
      </c>
      <c r="F203" t="str">
        <f t="shared" si="27"/>
        <v>1 Plus Bas</v>
      </c>
      <c r="G203" t="str">
        <f t="shared" si="27"/>
        <v>1 Plus Bas</v>
      </c>
    </row>
    <row r="205" spans="1:7" x14ac:dyDescent="0.2">
      <c r="A205" s="4" t="s">
        <v>1071</v>
      </c>
      <c r="B205" s="4">
        <v>1</v>
      </c>
      <c r="C205" s="4" t="s">
        <v>1214</v>
      </c>
      <c r="D205" s="35" t="str">
        <f>C205</f>
        <v>Position 1 = indépendant</v>
      </c>
      <c r="E205" t="str">
        <f t="shared" ref="E205:G205" si="28">D205</f>
        <v>Position 1 = indépendant</v>
      </c>
      <c r="F205" t="str">
        <f t="shared" si="28"/>
        <v>Position 1 = indépendant</v>
      </c>
      <c r="G205" t="str">
        <f t="shared" si="28"/>
        <v>Position 1 = indépendant</v>
      </c>
    </row>
    <row r="206" spans="1:7" x14ac:dyDescent="0.2">
      <c r="A206" s="4" t="s">
        <v>1071</v>
      </c>
      <c r="B206" s="4">
        <v>2</v>
      </c>
      <c r="C206" s="4" t="s">
        <v>1215</v>
      </c>
      <c r="D206" s="35" t="str">
        <f t="shared" ref="D206:G213" si="29">C206</f>
        <v xml:space="preserve">Position 2 = proche </v>
      </c>
      <c r="E206" t="str">
        <f t="shared" si="29"/>
        <v xml:space="preserve">Position 2 = proche </v>
      </c>
      <c r="F206" t="str">
        <f t="shared" si="29"/>
        <v xml:space="preserve">Position 2 = proche </v>
      </c>
      <c r="G206" t="str">
        <f t="shared" si="29"/>
        <v xml:space="preserve">Position 2 = proche </v>
      </c>
    </row>
    <row r="207" spans="1:7" x14ac:dyDescent="0.2">
      <c r="A207" s="4" t="s">
        <v>1071</v>
      </c>
      <c r="B207" s="4">
        <v>3</v>
      </c>
      <c r="C207" s="4" t="s">
        <v>1216</v>
      </c>
      <c r="D207" s="35" t="str">
        <f t="shared" si="29"/>
        <v>Position 3 =uni</v>
      </c>
      <c r="E207" t="str">
        <f t="shared" si="29"/>
        <v>Position 3 =uni</v>
      </c>
      <c r="F207" t="str">
        <f t="shared" si="29"/>
        <v>Position 3 =uni</v>
      </c>
      <c r="G207" t="str">
        <f t="shared" si="29"/>
        <v>Position 3 =uni</v>
      </c>
    </row>
    <row r="208" spans="1:7" x14ac:dyDescent="0.2">
      <c r="A208" s="4" t="s">
        <v>1071</v>
      </c>
      <c r="B208" s="4">
        <v>4</v>
      </c>
      <c r="C208" s="4" t="s">
        <v>1072</v>
      </c>
      <c r="D208" s="35" t="str">
        <f t="shared" si="29"/>
        <v>Position 4 = intégré</v>
      </c>
      <c r="E208" t="str">
        <f t="shared" si="29"/>
        <v>Position 4 = intégré</v>
      </c>
      <c r="F208" t="str">
        <f t="shared" si="29"/>
        <v>Position 4 = intégré</v>
      </c>
      <c r="G208" t="str">
        <f t="shared" si="29"/>
        <v>Position 4 = intégré</v>
      </c>
    </row>
    <row r="209" spans="1:7" x14ac:dyDescent="0.2">
      <c r="A209" s="4" t="s">
        <v>1073</v>
      </c>
      <c r="B209" s="4">
        <v>1</v>
      </c>
      <c r="C209" s="4" t="s">
        <v>1214</v>
      </c>
      <c r="D209" s="35" t="str">
        <f t="shared" si="29"/>
        <v>Position 1 = indépendant</v>
      </c>
      <c r="E209" t="str">
        <f t="shared" si="29"/>
        <v>Position 1 = indépendant</v>
      </c>
      <c r="F209" t="str">
        <f t="shared" si="29"/>
        <v>Position 1 = indépendant</v>
      </c>
      <c r="G209" t="str">
        <f t="shared" si="29"/>
        <v>Position 1 = indépendant</v>
      </c>
    </row>
    <row r="210" spans="1:7" x14ac:dyDescent="0.2">
      <c r="A210" s="4" t="s">
        <v>1073</v>
      </c>
      <c r="B210" s="4">
        <v>2</v>
      </c>
      <c r="C210" s="4" t="s">
        <v>1215</v>
      </c>
      <c r="D210" s="35" t="str">
        <f t="shared" si="29"/>
        <v xml:space="preserve">Position 2 = proche </v>
      </c>
      <c r="E210" t="str">
        <f t="shared" si="29"/>
        <v xml:space="preserve">Position 2 = proche </v>
      </c>
      <c r="F210" t="str">
        <f t="shared" si="29"/>
        <v xml:space="preserve">Position 2 = proche </v>
      </c>
      <c r="G210" t="str">
        <f t="shared" si="29"/>
        <v xml:space="preserve">Position 2 = proche </v>
      </c>
    </row>
    <row r="211" spans="1:7" x14ac:dyDescent="0.2">
      <c r="A211" s="4" t="s">
        <v>1073</v>
      </c>
      <c r="B211" s="4">
        <v>3</v>
      </c>
      <c r="C211" s="4" t="s">
        <v>1216</v>
      </c>
      <c r="D211" s="35" t="str">
        <f t="shared" si="29"/>
        <v>Position 3 =uni</v>
      </c>
      <c r="E211" t="str">
        <f t="shared" si="29"/>
        <v>Position 3 =uni</v>
      </c>
      <c r="F211" t="str">
        <f t="shared" si="29"/>
        <v>Position 3 =uni</v>
      </c>
      <c r="G211" t="str">
        <f t="shared" si="29"/>
        <v>Position 3 =uni</v>
      </c>
    </row>
    <row r="212" spans="1:7" x14ac:dyDescent="0.2">
      <c r="A212" s="4" t="s">
        <v>1073</v>
      </c>
      <c r="B212" s="4">
        <v>4</v>
      </c>
      <c r="C212" s="4" t="s">
        <v>1072</v>
      </c>
      <c r="D212" s="35" t="str">
        <f t="shared" si="29"/>
        <v>Position 4 = intégré</v>
      </c>
      <c r="E212" t="str">
        <f t="shared" si="29"/>
        <v>Position 4 = intégré</v>
      </c>
      <c r="F212" t="str">
        <f t="shared" si="29"/>
        <v>Position 4 = intégré</v>
      </c>
      <c r="G212" t="str">
        <f t="shared" si="29"/>
        <v>Position 4 = intégré</v>
      </c>
    </row>
    <row r="213" spans="1:7" x14ac:dyDescent="0.2">
      <c r="A213" s="4" t="s">
        <v>1073</v>
      </c>
      <c r="B213" s="4">
        <v>-666</v>
      </c>
      <c r="C213" s="4" t="s">
        <v>1074</v>
      </c>
      <c r="D213" s="35" t="str">
        <f t="shared" si="29"/>
        <v xml:space="preserve">non-applicable </v>
      </c>
      <c r="E213" t="str">
        <f t="shared" si="29"/>
        <v xml:space="preserve">non-applicable </v>
      </c>
      <c r="F213" t="str">
        <f t="shared" si="29"/>
        <v xml:space="preserve">non-applicable </v>
      </c>
      <c r="G213" t="str">
        <f t="shared" si="29"/>
        <v xml:space="preserve">non-applicable </v>
      </c>
    </row>
    <row r="215" spans="1:7" x14ac:dyDescent="0.2">
      <c r="A215" s="4" t="s">
        <v>1075</v>
      </c>
      <c r="B215" s="4">
        <v>0</v>
      </c>
      <c r="C215" s="4" t="s">
        <v>1076</v>
      </c>
      <c r="D215" s="35" t="str">
        <f t="shared" ref="D215:G222" si="30">C215</f>
        <v xml:space="preserve">0 jours / pierres </v>
      </c>
      <c r="E215" t="str">
        <f t="shared" si="30"/>
        <v xml:space="preserve">0 jours / pierres </v>
      </c>
      <c r="F215" t="str">
        <f t="shared" si="30"/>
        <v xml:space="preserve">0 jours / pierres </v>
      </c>
      <c r="G215" t="str">
        <f t="shared" si="30"/>
        <v xml:space="preserve">0 jours / pierres </v>
      </c>
    </row>
    <row r="216" spans="1:7" x14ac:dyDescent="0.2">
      <c r="A216" s="4" t="s">
        <v>1075</v>
      </c>
      <c r="B216" s="4">
        <v>1</v>
      </c>
      <c r="C216" s="4" t="s">
        <v>1077</v>
      </c>
      <c r="D216" s="35" t="str">
        <f t="shared" si="30"/>
        <v>1 jour / pierre</v>
      </c>
      <c r="E216" t="str">
        <f t="shared" si="30"/>
        <v>1 jour / pierre</v>
      </c>
      <c r="F216" t="str">
        <f t="shared" si="30"/>
        <v>1 jour / pierre</v>
      </c>
      <c r="G216" t="str">
        <f t="shared" si="30"/>
        <v>1 jour / pierre</v>
      </c>
    </row>
    <row r="217" spans="1:7" x14ac:dyDescent="0.2">
      <c r="A217" s="4" t="s">
        <v>1075</v>
      </c>
      <c r="B217" s="4">
        <v>2</v>
      </c>
      <c r="C217" s="4" t="s">
        <v>1078</v>
      </c>
      <c r="D217" s="35" t="str">
        <f t="shared" si="30"/>
        <v>2 jours / pierres</v>
      </c>
      <c r="E217" t="str">
        <f t="shared" si="30"/>
        <v>2 jours / pierres</v>
      </c>
      <c r="F217" t="str">
        <f t="shared" si="30"/>
        <v>2 jours / pierres</v>
      </c>
      <c r="G217" t="str">
        <f t="shared" si="30"/>
        <v>2 jours / pierres</v>
      </c>
    </row>
    <row r="218" spans="1:7" x14ac:dyDescent="0.2">
      <c r="A218" s="4" t="s">
        <v>1075</v>
      </c>
      <c r="B218" s="4">
        <v>3</v>
      </c>
      <c r="C218" s="4" t="s">
        <v>1079</v>
      </c>
      <c r="D218" s="35" t="str">
        <f t="shared" si="30"/>
        <v xml:space="preserve">3 jours / pierres </v>
      </c>
      <c r="E218" t="str">
        <f t="shared" si="30"/>
        <v xml:space="preserve">3 jours / pierres </v>
      </c>
      <c r="F218" t="str">
        <f t="shared" si="30"/>
        <v xml:space="preserve">3 jours / pierres </v>
      </c>
      <c r="G218" t="str">
        <f t="shared" si="30"/>
        <v xml:space="preserve">3 jours / pierres </v>
      </c>
    </row>
    <row r="219" spans="1:7" x14ac:dyDescent="0.2">
      <c r="A219" s="4" t="s">
        <v>1075</v>
      </c>
      <c r="B219" s="4">
        <v>4</v>
      </c>
      <c r="C219" s="4" t="s">
        <v>1080</v>
      </c>
      <c r="D219" s="35" t="str">
        <f t="shared" si="30"/>
        <v>4 jours / pierres</v>
      </c>
      <c r="E219" t="str">
        <f t="shared" si="30"/>
        <v>4 jours / pierres</v>
      </c>
      <c r="F219" t="str">
        <f t="shared" si="30"/>
        <v>4 jours / pierres</v>
      </c>
      <c r="G219" t="str">
        <f t="shared" si="30"/>
        <v>4 jours / pierres</v>
      </c>
    </row>
    <row r="220" spans="1:7" x14ac:dyDescent="0.2">
      <c r="A220" s="4" t="s">
        <v>1075</v>
      </c>
      <c r="B220" s="4">
        <v>5</v>
      </c>
      <c r="C220" s="4" t="s">
        <v>1081</v>
      </c>
      <c r="D220" s="35" t="str">
        <f t="shared" si="30"/>
        <v>5 jours / pierres</v>
      </c>
      <c r="E220" t="str">
        <f t="shared" si="30"/>
        <v>5 jours / pierres</v>
      </c>
      <c r="F220" t="str">
        <f t="shared" si="30"/>
        <v>5 jours / pierres</v>
      </c>
      <c r="G220" t="str">
        <f t="shared" si="30"/>
        <v>5 jours / pierres</v>
      </c>
    </row>
    <row r="221" spans="1:7" x14ac:dyDescent="0.2">
      <c r="A221" s="4" t="s">
        <v>1075</v>
      </c>
      <c r="B221" s="4">
        <v>6</v>
      </c>
      <c r="C221" s="4" t="s">
        <v>1082</v>
      </c>
      <c r="D221" s="35" t="str">
        <f t="shared" si="30"/>
        <v>6 jours / pierres</v>
      </c>
      <c r="E221" t="str">
        <f t="shared" si="30"/>
        <v>6 jours / pierres</v>
      </c>
      <c r="F221" t="str">
        <f t="shared" si="30"/>
        <v>6 jours / pierres</v>
      </c>
      <c r="G221" t="str">
        <f t="shared" si="30"/>
        <v>6 jours / pierres</v>
      </c>
    </row>
    <row r="222" spans="1:7" x14ac:dyDescent="0.2">
      <c r="A222" s="4" t="s">
        <v>1075</v>
      </c>
      <c r="B222" s="4">
        <v>7</v>
      </c>
      <c r="C222" s="4" t="s">
        <v>1083</v>
      </c>
      <c r="D222" s="35" t="str">
        <f t="shared" si="30"/>
        <v>7 jours / pierres</v>
      </c>
      <c r="E222" t="str">
        <f t="shared" si="30"/>
        <v>7 jours / pierres</v>
      </c>
      <c r="F222" t="str">
        <f t="shared" si="30"/>
        <v>7 jours / pierres</v>
      </c>
      <c r="G222" t="str">
        <f t="shared" si="30"/>
        <v>7 jours / pierres</v>
      </c>
    </row>
    <row r="224" spans="1:7" x14ac:dyDescent="0.2">
      <c r="A224" t="s">
        <v>1084</v>
      </c>
      <c r="B224" s="46">
        <v>0</v>
      </c>
      <c r="C224" t="s">
        <v>1085</v>
      </c>
      <c r="D224" s="35" t="str">
        <f t="shared" ref="D224:G227" si="31">C224</f>
        <v>non - personne</v>
      </c>
      <c r="E224" t="str">
        <f t="shared" si="31"/>
        <v>non - personne</v>
      </c>
      <c r="F224" t="str">
        <f t="shared" si="31"/>
        <v>non - personne</v>
      </c>
      <c r="G224" t="str">
        <f t="shared" si="31"/>
        <v>non - personne</v>
      </c>
    </row>
    <row r="225" spans="1:7" x14ac:dyDescent="0.2">
      <c r="A225" t="s">
        <v>1084</v>
      </c>
      <c r="B225" s="46">
        <v>1</v>
      </c>
      <c r="C225" t="s">
        <v>1086</v>
      </c>
      <c r="D225" s="35" t="str">
        <f t="shared" si="31"/>
        <v xml:space="preserve">oui, un ou deux </v>
      </c>
      <c r="E225" t="str">
        <f t="shared" si="31"/>
        <v xml:space="preserve">oui, un ou deux </v>
      </c>
      <c r="F225" t="str">
        <f t="shared" si="31"/>
        <v xml:space="preserve">oui, un ou deux </v>
      </c>
      <c r="G225" t="str">
        <f t="shared" si="31"/>
        <v xml:space="preserve">oui, un ou deux </v>
      </c>
    </row>
    <row r="226" spans="1:7" x14ac:dyDescent="0.2">
      <c r="A226" t="s">
        <v>1084</v>
      </c>
      <c r="B226" s="46">
        <v>2</v>
      </c>
      <c r="C226" t="s">
        <v>1217</v>
      </c>
      <c r="D226" s="35" t="str">
        <f t="shared" si="31"/>
        <v>oui, quelques-uns</v>
      </c>
      <c r="E226" t="str">
        <f t="shared" si="31"/>
        <v>oui, quelques-uns</v>
      </c>
      <c r="F226" t="str">
        <f t="shared" si="31"/>
        <v>oui, quelques-uns</v>
      </c>
      <c r="G226" t="str">
        <f t="shared" si="31"/>
        <v>oui, quelques-uns</v>
      </c>
    </row>
    <row r="227" spans="1:7" x14ac:dyDescent="0.2">
      <c r="A227" t="s">
        <v>1084</v>
      </c>
      <c r="B227" s="46">
        <v>3</v>
      </c>
      <c r="C227" t="s">
        <v>1087</v>
      </c>
      <c r="D227" s="35" t="str">
        <f t="shared" si="31"/>
        <v>oui, beaucoup</v>
      </c>
      <c r="E227" t="str">
        <f t="shared" si="31"/>
        <v>oui, beaucoup</v>
      </c>
      <c r="F227" t="str">
        <f t="shared" si="31"/>
        <v>oui, beaucoup</v>
      </c>
      <c r="G227" t="str">
        <f t="shared" si="31"/>
        <v>oui, beaucoup</v>
      </c>
    </row>
    <row r="229" spans="1:7" x14ac:dyDescent="0.2">
      <c r="A229" s="4" t="s">
        <v>1088</v>
      </c>
      <c r="B229" s="4">
        <v>0</v>
      </c>
      <c r="C229" s="4" t="s">
        <v>1089</v>
      </c>
      <c r="D229" s="35" t="str">
        <f t="shared" ref="D229:G232" si="32">C229</f>
        <v xml:space="preserve">Non, pas du tout </v>
      </c>
      <c r="E229" t="str">
        <f t="shared" si="32"/>
        <v xml:space="preserve">Non, pas du tout </v>
      </c>
      <c r="F229" t="str">
        <f t="shared" si="32"/>
        <v xml:space="preserve">Non, pas du tout </v>
      </c>
      <c r="G229" t="str">
        <f t="shared" si="32"/>
        <v xml:space="preserve">Non, pas du tout </v>
      </c>
    </row>
    <row r="230" spans="1:7" x14ac:dyDescent="0.2">
      <c r="A230" s="4" t="s">
        <v>1088</v>
      </c>
      <c r="B230" s="4">
        <v>1</v>
      </c>
      <c r="C230" s="4" t="s">
        <v>1090</v>
      </c>
      <c r="D230" s="35" t="str">
        <f t="shared" si="32"/>
        <v xml:space="preserve">Oui, un peu </v>
      </c>
      <c r="E230" t="str">
        <f t="shared" si="32"/>
        <v xml:space="preserve">Oui, un peu </v>
      </c>
      <c r="F230" t="str">
        <f t="shared" si="32"/>
        <v xml:space="preserve">Oui, un peu </v>
      </c>
      <c r="G230" t="str">
        <f t="shared" si="32"/>
        <v xml:space="preserve">Oui, un peu </v>
      </c>
    </row>
    <row r="231" spans="1:7" x14ac:dyDescent="0.2">
      <c r="A231" s="4" t="s">
        <v>1088</v>
      </c>
      <c r="B231" s="4">
        <v>2</v>
      </c>
      <c r="C231" s="4" t="s">
        <v>1091</v>
      </c>
      <c r="D231" s="35" t="str">
        <f t="shared" si="32"/>
        <v>Oui, moderée</v>
      </c>
      <c r="E231" t="str">
        <f t="shared" si="32"/>
        <v>Oui, moderée</v>
      </c>
      <c r="F231" t="str">
        <f t="shared" si="32"/>
        <v>Oui, moderée</v>
      </c>
      <c r="G231" t="str">
        <f t="shared" si="32"/>
        <v>Oui, moderée</v>
      </c>
    </row>
    <row r="232" spans="1:7" x14ac:dyDescent="0.2">
      <c r="A232" s="4" t="s">
        <v>1088</v>
      </c>
      <c r="B232" s="4">
        <v>3</v>
      </c>
      <c r="C232" s="4" t="s">
        <v>1092</v>
      </c>
      <c r="D232" s="35" t="str">
        <f t="shared" si="32"/>
        <v>Oui, beaucoup</v>
      </c>
      <c r="E232" t="str">
        <f t="shared" si="32"/>
        <v>Oui, beaucoup</v>
      </c>
      <c r="F232" t="str">
        <f t="shared" si="32"/>
        <v>Oui, beaucoup</v>
      </c>
      <c r="G232" t="str">
        <f t="shared" si="32"/>
        <v>Oui, beaucoup</v>
      </c>
    </row>
    <row r="234" spans="1:7" x14ac:dyDescent="0.2">
      <c r="A234" s="4" t="s">
        <v>1093</v>
      </c>
      <c r="B234" s="47">
        <v>1</v>
      </c>
      <c r="C234" s="4" t="s">
        <v>1094</v>
      </c>
      <c r="D234" s="35" t="str">
        <f t="shared" ref="D234:G239" si="33">C234</f>
        <v>La plupart du temps</v>
      </c>
      <c r="E234" t="str">
        <f t="shared" si="33"/>
        <v>La plupart du temps</v>
      </c>
      <c r="F234" t="str">
        <f t="shared" si="33"/>
        <v>La plupart du temps</v>
      </c>
      <c r="G234" t="str">
        <f t="shared" si="33"/>
        <v>La plupart du temps</v>
      </c>
    </row>
    <row r="235" spans="1:7" x14ac:dyDescent="0.2">
      <c r="A235" s="4" t="s">
        <v>1093</v>
      </c>
      <c r="B235" s="47">
        <v>2</v>
      </c>
      <c r="C235" s="4" t="s">
        <v>1095</v>
      </c>
      <c r="D235" s="35" t="str">
        <f t="shared" si="33"/>
        <v>Parfois</v>
      </c>
      <c r="E235" t="str">
        <f t="shared" si="33"/>
        <v>Parfois</v>
      </c>
      <c r="F235" t="str">
        <f t="shared" si="33"/>
        <v>Parfois</v>
      </c>
      <c r="G235" t="str">
        <f t="shared" si="33"/>
        <v>Parfois</v>
      </c>
    </row>
    <row r="236" spans="1:7" x14ac:dyDescent="0.2">
      <c r="A236" s="4" t="s">
        <v>1093</v>
      </c>
      <c r="B236" s="47">
        <v>3</v>
      </c>
      <c r="C236" s="4" t="s">
        <v>1096</v>
      </c>
      <c r="D236" s="35" t="str">
        <f t="shared" si="33"/>
        <v>Rarement</v>
      </c>
      <c r="E236" t="str">
        <f t="shared" si="33"/>
        <v>Rarement</v>
      </c>
      <c r="F236" t="str">
        <f t="shared" si="33"/>
        <v>Rarement</v>
      </c>
      <c r="G236" t="str">
        <f t="shared" si="33"/>
        <v>Rarement</v>
      </c>
    </row>
    <row r="237" spans="1:7" x14ac:dyDescent="0.2">
      <c r="A237" s="4" t="s">
        <v>1093</v>
      </c>
      <c r="B237" s="47">
        <v>4</v>
      </c>
      <c r="C237" s="4" t="s">
        <v>1097</v>
      </c>
      <c r="D237" s="35" t="str">
        <f t="shared" si="33"/>
        <v>Jamais</v>
      </c>
      <c r="E237" t="str">
        <f t="shared" si="33"/>
        <v>Jamais</v>
      </c>
      <c r="F237" t="str">
        <f t="shared" si="33"/>
        <v>Jamais</v>
      </c>
      <c r="G237" t="str">
        <f t="shared" si="33"/>
        <v>Jamais</v>
      </c>
    </row>
    <row r="238" spans="1:7" x14ac:dyDescent="0.2">
      <c r="A238" s="4" t="s">
        <v>1093</v>
      </c>
      <c r="B238" s="47">
        <v>-666</v>
      </c>
      <c r="C238" s="4" t="s">
        <v>1098</v>
      </c>
      <c r="D238" s="35" t="str">
        <f t="shared" si="33"/>
        <v xml:space="preserve">non applicable </v>
      </c>
      <c r="E238" t="str">
        <f t="shared" si="33"/>
        <v xml:space="preserve">non applicable </v>
      </c>
      <c r="F238" t="str">
        <f t="shared" si="33"/>
        <v xml:space="preserve">non applicable </v>
      </c>
      <c r="G238" t="str">
        <f t="shared" si="33"/>
        <v xml:space="preserve">non applicable </v>
      </c>
    </row>
    <row r="239" spans="1:7" x14ac:dyDescent="0.2">
      <c r="A239" s="4" t="s">
        <v>1093</v>
      </c>
      <c r="B239" s="47">
        <v>-999</v>
      </c>
      <c r="C239" s="4" t="s">
        <v>1099</v>
      </c>
      <c r="D239" s="35" t="str">
        <f t="shared" si="33"/>
        <v>Refus (à préciser)</v>
      </c>
      <c r="E239" t="str">
        <f t="shared" si="33"/>
        <v>Refus (à préciser)</v>
      </c>
      <c r="F239" t="str">
        <f t="shared" si="33"/>
        <v>Refus (à préciser)</v>
      </c>
      <c r="G239" t="str">
        <f t="shared" si="33"/>
        <v>Refus (à préciser)</v>
      </c>
    </row>
    <row r="241" spans="1:7" x14ac:dyDescent="0.2">
      <c r="A241" s="4" t="s">
        <v>1100</v>
      </c>
      <c r="B241" s="48">
        <v>1</v>
      </c>
      <c r="C241" s="4" t="s">
        <v>1101</v>
      </c>
      <c r="D241" s="35" t="str">
        <f t="shared" ref="D241:G248" si="34">C241</f>
        <v>N’importe pas du tout</v>
      </c>
      <c r="E241" t="str">
        <f t="shared" si="34"/>
        <v>N’importe pas du tout</v>
      </c>
      <c r="F241" t="str">
        <f t="shared" si="34"/>
        <v>N’importe pas du tout</v>
      </c>
      <c r="G241" t="str">
        <f t="shared" si="34"/>
        <v>N’importe pas du tout</v>
      </c>
    </row>
    <row r="242" spans="1:7" x14ac:dyDescent="0.2">
      <c r="A242" s="4" t="s">
        <v>1100</v>
      </c>
      <c r="B242" s="48">
        <v>2</v>
      </c>
      <c r="C242" s="4" t="s">
        <v>1102</v>
      </c>
      <c r="D242" s="35" t="str">
        <f t="shared" si="34"/>
        <v>Importe un peu</v>
      </c>
      <c r="E242" t="str">
        <f t="shared" si="34"/>
        <v>Importe un peu</v>
      </c>
      <c r="F242" t="str">
        <f t="shared" si="34"/>
        <v>Importe un peu</v>
      </c>
      <c r="G242" t="str">
        <f t="shared" si="34"/>
        <v>Importe un peu</v>
      </c>
    </row>
    <row r="243" spans="1:7" x14ac:dyDescent="0.2">
      <c r="A243" s="4" t="s">
        <v>1100</v>
      </c>
      <c r="B243" s="48">
        <v>3</v>
      </c>
      <c r="C243" s="4" t="s">
        <v>1103</v>
      </c>
      <c r="D243" s="35" t="str">
        <f t="shared" si="34"/>
        <v>Importe beaucoup</v>
      </c>
      <c r="E243" t="str">
        <f t="shared" si="34"/>
        <v>Importe beaucoup</v>
      </c>
      <c r="F243" t="str">
        <f t="shared" si="34"/>
        <v>Importe beaucoup</v>
      </c>
      <c r="G243" t="str">
        <f t="shared" si="34"/>
        <v>Importe beaucoup</v>
      </c>
    </row>
    <row r="244" spans="1:7" x14ac:dyDescent="0.2">
      <c r="A244" s="4" t="s">
        <v>1100</v>
      </c>
      <c r="B244" s="49">
        <v>-666</v>
      </c>
      <c r="C244" s="4" t="s">
        <v>1104</v>
      </c>
      <c r="D244" s="35" t="str">
        <f t="shared" si="34"/>
        <v>Non Applicable</v>
      </c>
      <c r="E244" t="str">
        <f t="shared" si="34"/>
        <v>Non Applicable</v>
      </c>
      <c r="F244" t="str">
        <f t="shared" si="34"/>
        <v>Non Applicable</v>
      </c>
      <c r="G244" t="str">
        <f t="shared" si="34"/>
        <v>Non Applicable</v>
      </c>
    </row>
    <row r="245" spans="1:7" x14ac:dyDescent="0.2">
      <c r="A245" s="4" t="s">
        <v>1105</v>
      </c>
      <c r="B245" s="49">
        <v>0</v>
      </c>
      <c r="C245" s="4" t="s">
        <v>1106</v>
      </c>
      <c r="D245" s="35" t="str">
        <f t="shared" si="34"/>
        <v>pas du tout</v>
      </c>
      <c r="E245" t="str">
        <f t="shared" si="34"/>
        <v>pas du tout</v>
      </c>
      <c r="F245" t="str">
        <f t="shared" si="34"/>
        <v>pas du tout</v>
      </c>
      <c r="G245" t="str">
        <f t="shared" si="34"/>
        <v>pas du tout</v>
      </c>
    </row>
    <row r="246" spans="1:7" x14ac:dyDescent="0.2">
      <c r="A246" s="4" t="s">
        <v>1105</v>
      </c>
      <c r="B246" s="49">
        <v>1</v>
      </c>
      <c r="C246" s="4" t="s">
        <v>1107</v>
      </c>
      <c r="D246" s="35" t="str">
        <f t="shared" si="34"/>
        <v>un petit peu</v>
      </c>
      <c r="E246" t="str">
        <f t="shared" si="34"/>
        <v>un petit peu</v>
      </c>
      <c r="F246" t="str">
        <f t="shared" si="34"/>
        <v>un petit peu</v>
      </c>
      <c r="G246" t="str">
        <f t="shared" si="34"/>
        <v>un petit peu</v>
      </c>
    </row>
    <row r="247" spans="1:7" x14ac:dyDescent="0.2">
      <c r="A247" s="4" t="s">
        <v>1105</v>
      </c>
      <c r="B247" s="49">
        <v>2</v>
      </c>
      <c r="C247" s="4" t="s">
        <v>1108</v>
      </c>
      <c r="D247" s="35" t="str">
        <f t="shared" si="34"/>
        <v>tout à fait</v>
      </c>
      <c r="E247" t="str">
        <f t="shared" si="34"/>
        <v>tout à fait</v>
      </c>
      <c r="F247" t="str">
        <f t="shared" si="34"/>
        <v>tout à fait</v>
      </c>
      <c r="G247" t="str">
        <f t="shared" si="34"/>
        <v>tout à fait</v>
      </c>
    </row>
    <row r="248" spans="1:7" x14ac:dyDescent="0.2">
      <c r="A248" s="4" t="s">
        <v>1105</v>
      </c>
      <c r="B248" s="49">
        <v>-666</v>
      </c>
      <c r="C248" s="4" t="s">
        <v>1098</v>
      </c>
      <c r="D248" s="35" t="str">
        <f t="shared" si="34"/>
        <v xml:space="preserve">non applicable </v>
      </c>
      <c r="E248" t="str">
        <f t="shared" si="34"/>
        <v xml:space="preserve">non applicable </v>
      </c>
      <c r="F248" t="str">
        <f t="shared" si="34"/>
        <v xml:space="preserve">non applicable </v>
      </c>
      <c r="G248" t="str">
        <f t="shared" si="34"/>
        <v xml:space="preserve">non applicable </v>
      </c>
    </row>
    <row r="250" spans="1:7" x14ac:dyDescent="0.2">
      <c r="A250" s="50" t="s">
        <v>1109</v>
      </c>
      <c r="B250" s="50">
        <v>5</v>
      </c>
      <c r="C250" s="51" t="s">
        <v>1110</v>
      </c>
      <c r="D250" s="35" t="str">
        <f t="shared" ref="D250:G254" si="35">C250</f>
        <v xml:space="preserve">Beaucoup mieux </v>
      </c>
      <c r="E250" t="str">
        <f t="shared" si="35"/>
        <v xml:space="preserve">Beaucoup mieux </v>
      </c>
      <c r="F250" t="str">
        <f t="shared" si="35"/>
        <v xml:space="preserve">Beaucoup mieux </v>
      </c>
      <c r="G250" t="str">
        <f t="shared" si="35"/>
        <v xml:space="preserve">Beaucoup mieux </v>
      </c>
    </row>
    <row r="251" spans="1:7" x14ac:dyDescent="0.2">
      <c r="A251" s="50" t="s">
        <v>1109</v>
      </c>
      <c r="B251" s="50">
        <v>4</v>
      </c>
      <c r="C251" s="51" t="s">
        <v>1111</v>
      </c>
      <c r="D251" s="35" t="str">
        <f t="shared" si="35"/>
        <v xml:space="preserve">Un peu mieux </v>
      </c>
      <c r="E251" t="str">
        <f t="shared" si="35"/>
        <v xml:space="preserve">Un peu mieux </v>
      </c>
      <c r="F251" t="str">
        <f t="shared" si="35"/>
        <v xml:space="preserve">Un peu mieux </v>
      </c>
      <c r="G251" t="str">
        <f t="shared" si="35"/>
        <v xml:space="preserve">Un peu mieux </v>
      </c>
    </row>
    <row r="252" spans="1:7" x14ac:dyDescent="0.2">
      <c r="A252" s="50" t="s">
        <v>1109</v>
      </c>
      <c r="B252" s="50">
        <v>3</v>
      </c>
      <c r="C252" s="51" t="s">
        <v>1112</v>
      </c>
      <c r="D252" s="35" t="str">
        <f t="shared" si="35"/>
        <v xml:space="preserve">Le même </v>
      </c>
      <c r="E252" t="str">
        <f t="shared" si="35"/>
        <v xml:space="preserve">Le même </v>
      </c>
      <c r="F252" t="str">
        <f t="shared" si="35"/>
        <v xml:space="preserve">Le même </v>
      </c>
      <c r="G252" t="str">
        <f t="shared" si="35"/>
        <v xml:space="preserve">Le même </v>
      </c>
    </row>
    <row r="253" spans="1:7" x14ac:dyDescent="0.2">
      <c r="A253" s="50" t="s">
        <v>1109</v>
      </c>
      <c r="B253" s="50">
        <v>2</v>
      </c>
      <c r="C253" s="51" t="s">
        <v>1113</v>
      </c>
      <c r="D253" s="35" t="str">
        <f t="shared" si="35"/>
        <v>Un peu plus mal</v>
      </c>
      <c r="E253" t="str">
        <f t="shared" si="35"/>
        <v>Un peu plus mal</v>
      </c>
      <c r="F253" t="str">
        <f t="shared" si="35"/>
        <v>Un peu plus mal</v>
      </c>
      <c r="G253" t="str">
        <f t="shared" si="35"/>
        <v>Un peu plus mal</v>
      </c>
    </row>
    <row r="254" spans="1:7" x14ac:dyDescent="0.2">
      <c r="A254" s="50" t="s">
        <v>1109</v>
      </c>
      <c r="B254" s="50">
        <v>1</v>
      </c>
      <c r="C254" s="51" t="s">
        <v>1114</v>
      </c>
      <c r="D254" s="35" t="str">
        <f t="shared" si="35"/>
        <v>Bien pire</v>
      </c>
      <c r="E254" t="str">
        <f t="shared" si="35"/>
        <v>Bien pire</v>
      </c>
      <c r="F254" t="str">
        <f t="shared" si="35"/>
        <v>Bien pire</v>
      </c>
      <c r="G254" t="str">
        <f t="shared" si="35"/>
        <v>Bien pire</v>
      </c>
    </row>
    <row r="256" spans="1:7" x14ac:dyDescent="0.2">
      <c r="A256" s="4" t="s">
        <v>1115</v>
      </c>
      <c r="B256" s="4">
        <v>0</v>
      </c>
      <c r="C256" s="4" t="s">
        <v>1116</v>
      </c>
      <c r="D256" s="35" t="str">
        <f t="shared" ref="D256:G262" si="36">C256</f>
        <v>La bénéficiaire était seule pendant toute la section</v>
      </c>
      <c r="E256" t="str">
        <f t="shared" si="36"/>
        <v>La bénéficiaire était seule pendant toute la section</v>
      </c>
      <c r="F256" t="str">
        <f t="shared" si="36"/>
        <v>La bénéficiaire était seule pendant toute la section</v>
      </c>
      <c r="G256" t="str">
        <f t="shared" si="36"/>
        <v>La bénéficiaire était seule pendant toute la section</v>
      </c>
    </row>
    <row r="257" spans="1:7" x14ac:dyDescent="0.2">
      <c r="A257" s="4" t="s">
        <v>1115</v>
      </c>
      <c r="B257" s="4">
        <v>1</v>
      </c>
      <c r="C257" s="4" t="s">
        <v>1117</v>
      </c>
      <c r="D257" s="35" t="str">
        <f t="shared" si="36"/>
        <v>Des hommes du ménage</v>
      </c>
      <c r="E257" t="str">
        <f t="shared" si="36"/>
        <v>Des hommes du ménage</v>
      </c>
      <c r="F257" t="str">
        <f t="shared" si="36"/>
        <v>Des hommes du ménage</v>
      </c>
      <c r="G257" t="str">
        <f t="shared" si="36"/>
        <v>Des hommes du ménage</v>
      </c>
    </row>
    <row r="258" spans="1:7" x14ac:dyDescent="0.2">
      <c r="A258" s="4" t="s">
        <v>1115</v>
      </c>
      <c r="B258" s="4">
        <v>2</v>
      </c>
      <c r="C258" s="4" t="s">
        <v>1118</v>
      </c>
      <c r="D258" s="35" t="str">
        <f t="shared" si="36"/>
        <v>D'autres femmes dans le ménage</v>
      </c>
      <c r="E258" t="str">
        <f t="shared" si="36"/>
        <v>D'autres femmes dans le ménage</v>
      </c>
      <c r="F258" t="str">
        <f t="shared" si="36"/>
        <v>D'autres femmes dans le ménage</v>
      </c>
      <c r="G258" t="str">
        <f t="shared" si="36"/>
        <v>D'autres femmes dans le ménage</v>
      </c>
    </row>
    <row r="259" spans="1:7" x14ac:dyDescent="0.2">
      <c r="A259" s="4" t="s">
        <v>1115</v>
      </c>
      <c r="B259" s="4">
        <v>3</v>
      </c>
      <c r="C259" s="4" t="s">
        <v>1119</v>
      </c>
      <c r="D259" s="35" t="str">
        <f t="shared" si="36"/>
        <v>Des enfants du ménage</v>
      </c>
      <c r="E259" t="str">
        <f t="shared" si="36"/>
        <v>Des enfants du ménage</v>
      </c>
      <c r="F259" t="str">
        <f t="shared" si="36"/>
        <v>Des enfants du ménage</v>
      </c>
      <c r="G259" t="str">
        <f t="shared" si="36"/>
        <v>Des enfants du ménage</v>
      </c>
    </row>
    <row r="260" spans="1:7" x14ac:dyDescent="0.2">
      <c r="A260" s="4" t="s">
        <v>1115</v>
      </c>
      <c r="B260" s="4">
        <v>4</v>
      </c>
      <c r="C260" s="4" t="s">
        <v>1120</v>
      </c>
      <c r="D260" s="35" t="str">
        <f t="shared" si="36"/>
        <v>Des hommes hors du ménage</v>
      </c>
      <c r="E260" t="str">
        <f t="shared" si="36"/>
        <v>Des hommes hors du ménage</v>
      </c>
      <c r="F260" t="str">
        <f t="shared" si="36"/>
        <v>Des hommes hors du ménage</v>
      </c>
      <c r="G260" t="str">
        <f t="shared" si="36"/>
        <v>Des hommes hors du ménage</v>
      </c>
    </row>
    <row r="261" spans="1:7" x14ac:dyDescent="0.2">
      <c r="A261" s="4" t="s">
        <v>1115</v>
      </c>
      <c r="B261" s="4">
        <v>5</v>
      </c>
      <c r="C261" s="4" t="s">
        <v>1121</v>
      </c>
      <c r="D261" s="35" t="str">
        <f t="shared" si="36"/>
        <v>Des femmes hors du ménage</v>
      </c>
      <c r="E261" t="str">
        <f t="shared" si="36"/>
        <v>Des femmes hors du ménage</v>
      </c>
      <c r="F261" t="str">
        <f t="shared" si="36"/>
        <v>Des femmes hors du ménage</v>
      </c>
      <c r="G261" t="str">
        <f t="shared" si="36"/>
        <v>Des femmes hors du ménage</v>
      </c>
    </row>
    <row r="262" spans="1:7" x14ac:dyDescent="0.2">
      <c r="A262" s="4" t="s">
        <v>1115</v>
      </c>
      <c r="B262" s="4">
        <v>6</v>
      </c>
      <c r="C262" s="4" t="s">
        <v>1122</v>
      </c>
      <c r="D262" s="35" t="str">
        <f t="shared" si="36"/>
        <v>Autre femme répondante était seule pendant toute la section</v>
      </c>
      <c r="E262" t="str">
        <f t="shared" si="36"/>
        <v>Autre femme répondante était seule pendant toute la section</v>
      </c>
      <c r="F262" t="str">
        <f t="shared" si="36"/>
        <v>Autre femme répondante était seule pendant toute la section</v>
      </c>
      <c r="G262" t="str">
        <f t="shared" si="36"/>
        <v>Autre femme répondante était seule pendant toute la section</v>
      </c>
    </row>
    <row r="264" spans="1:7" x14ac:dyDescent="0.2">
      <c r="A264" s="4" t="s">
        <v>539</v>
      </c>
      <c r="B264" s="4">
        <v>1</v>
      </c>
      <c r="C264" s="4" t="s">
        <v>1123</v>
      </c>
      <c r="D264" s="35" t="str">
        <f t="shared" ref="D264:G268" si="37">C264</f>
        <v>Francais</v>
      </c>
      <c r="E264" t="str">
        <f t="shared" si="37"/>
        <v>Francais</v>
      </c>
      <c r="F264" t="str">
        <f t="shared" si="37"/>
        <v>Francais</v>
      </c>
      <c r="G264" t="str">
        <f t="shared" si="37"/>
        <v>Francais</v>
      </c>
    </row>
    <row r="265" spans="1:7" x14ac:dyDescent="0.2">
      <c r="A265" s="4" t="s">
        <v>539</v>
      </c>
      <c r="B265" s="4">
        <v>2</v>
      </c>
      <c r="C265" s="4" t="s">
        <v>1124</v>
      </c>
      <c r="D265" s="35" t="str">
        <f t="shared" si="37"/>
        <v>Hausa</v>
      </c>
      <c r="E265" t="str">
        <f t="shared" si="37"/>
        <v>Hausa</v>
      </c>
      <c r="F265" t="str">
        <f t="shared" si="37"/>
        <v>Hausa</v>
      </c>
      <c r="G265" t="str">
        <f t="shared" si="37"/>
        <v>Hausa</v>
      </c>
    </row>
    <row r="266" spans="1:7" x14ac:dyDescent="0.2">
      <c r="A266" s="4" t="s">
        <v>539</v>
      </c>
      <c r="B266" s="4">
        <v>3</v>
      </c>
      <c r="C266" s="4" t="s">
        <v>1125</v>
      </c>
      <c r="D266" s="35" t="str">
        <f t="shared" si="37"/>
        <v>Djerma</v>
      </c>
      <c r="E266" t="str">
        <f t="shared" si="37"/>
        <v>Djerma</v>
      </c>
      <c r="F266" t="str">
        <f t="shared" si="37"/>
        <v>Djerma</v>
      </c>
      <c r="G266" t="str">
        <f t="shared" si="37"/>
        <v>Djerma</v>
      </c>
    </row>
    <row r="267" spans="1:7" x14ac:dyDescent="0.2">
      <c r="A267" s="4" t="s">
        <v>539</v>
      </c>
      <c r="B267" s="4">
        <v>4</v>
      </c>
      <c r="C267" s="4" t="s">
        <v>1127</v>
      </c>
      <c r="D267" s="35" t="str">
        <f t="shared" si="37"/>
        <v>Tamachek</v>
      </c>
      <c r="E267" t="str">
        <f t="shared" si="37"/>
        <v>Tamachek</v>
      </c>
      <c r="F267" t="str">
        <f t="shared" si="37"/>
        <v>Tamachek</v>
      </c>
      <c r="G267" t="str">
        <f t="shared" si="37"/>
        <v>Tamachek</v>
      </c>
    </row>
    <row r="268" spans="1:7" x14ac:dyDescent="0.2">
      <c r="A268" s="4" t="s">
        <v>539</v>
      </c>
      <c r="B268" s="4">
        <v>-777</v>
      </c>
      <c r="C268" s="4" t="s">
        <v>1126</v>
      </c>
      <c r="D268" s="35" t="str">
        <f t="shared" si="37"/>
        <v xml:space="preserve">Autre a préciser </v>
      </c>
      <c r="E268" t="str">
        <f t="shared" si="37"/>
        <v xml:space="preserve">Autre a préciser </v>
      </c>
      <c r="F268" t="str">
        <f t="shared" si="37"/>
        <v xml:space="preserve">Autre a préciser </v>
      </c>
      <c r="G268" t="str">
        <f t="shared" si="37"/>
        <v xml:space="preserve">Autre a préciser </v>
      </c>
    </row>
    <row r="269" spans="1:7" ht="16" customHeight="1" x14ac:dyDescent="0.2">
      <c r="A269" t="s">
        <v>1218</v>
      </c>
      <c r="B269" s="46">
        <v>1</v>
      </c>
      <c r="C269" t="s">
        <v>1219</v>
      </c>
      <c r="D269" s="35" t="str">
        <f t="shared" ref="D269:D286" si="38">C269</f>
        <v xml:space="preserve">oui, certainement </v>
      </c>
      <c r="E269" t="str">
        <f t="shared" ref="E269:E286" si="39">D269</f>
        <v xml:space="preserve">oui, certainement </v>
      </c>
      <c r="F269" t="str">
        <f t="shared" ref="F269:G286" si="40">E269</f>
        <v xml:space="preserve">oui, certainement </v>
      </c>
      <c r="G269" t="str">
        <f t="shared" si="40"/>
        <v xml:space="preserve">oui, certainement </v>
      </c>
    </row>
    <row r="270" spans="1:7" x14ac:dyDescent="0.2">
      <c r="A270" t="s">
        <v>1218</v>
      </c>
      <c r="B270" s="46">
        <v>2</v>
      </c>
      <c r="C270" t="s">
        <v>1220</v>
      </c>
      <c r="D270" s="35" t="str">
        <f t="shared" si="38"/>
        <v xml:space="preserve">oui, probablement </v>
      </c>
      <c r="E270" t="str">
        <f t="shared" si="39"/>
        <v xml:space="preserve">oui, probablement </v>
      </c>
      <c r="F270" t="str">
        <f t="shared" si="40"/>
        <v xml:space="preserve">oui, probablement </v>
      </c>
      <c r="G270" t="str">
        <f t="shared" si="40"/>
        <v xml:space="preserve">oui, probablement </v>
      </c>
    </row>
    <row r="271" spans="1:7" x14ac:dyDescent="0.2">
      <c r="A271" t="s">
        <v>1218</v>
      </c>
      <c r="B271" s="46">
        <v>3</v>
      </c>
      <c r="C271" t="s">
        <v>1221</v>
      </c>
      <c r="D271" s="35" t="str">
        <f t="shared" si="38"/>
        <v>peut-être</v>
      </c>
      <c r="E271" t="str">
        <f t="shared" si="39"/>
        <v>peut-être</v>
      </c>
      <c r="F271" t="str">
        <f t="shared" si="40"/>
        <v>peut-être</v>
      </c>
      <c r="G271" t="str">
        <f t="shared" si="40"/>
        <v>peut-être</v>
      </c>
    </row>
    <row r="272" spans="1:7" x14ac:dyDescent="0.2">
      <c r="A272" t="s">
        <v>1218</v>
      </c>
      <c r="B272" s="46">
        <v>4</v>
      </c>
      <c r="C272" t="s">
        <v>1222</v>
      </c>
      <c r="D272" s="35" t="str">
        <f t="shared" si="38"/>
        <v>non, probablement pas</v>
      </c>
      <c r="E272" t="str">
        <f t="shared" si="39"/>
        <v>non, probablement pas</v>
      </c>
      <c r="F272" t="str">
        <f t="shared" si="40"/>
        <v>non, probablement pas</v>
      </c>
      <c r="G272" t="str">
        <f t="shared" si="40"/>
        <v>non, probablement pas</v>
      </c>
    </row>
    <row r="273" spans="1:7" x14ac:dyDescent="0.2">
      <c r="A273" t="s">
        <v>1218</v>
      </c>
      <c r="B273" s="46">
        <v>5</v>
      </c>
      <c r="C273" t="s">
        <v>1223</v>
      </c>
      <c r="D273" s="35" t="str">
        <f t="shared" si="38"/>
        <v>non, certainment pas</v>
      </c>
      <c r="E273" t="str">
        <f t="shared" si="39"/>
        <v>non, certainment pas</v>
      </c>
      <c r="F273" t="str">
        <f t="shared" si="40"/>
        <v>non, certainment pas</v>
      </c>
      <c r="G273" t="str">
        <f t="shared" si="40"/>
        <v>non, certainment pas</v>
      </c>
    </row>
    <row r="274" spans="1:7" x14ac:dyDescent="0.2">
      <c r="A274" s="4" t="s">
        <v>1411</v>
      </c>
      <c r="B274" s="4">
        <v>1</v>
      </c>
      <c r="C274" s="4" t="s">
        <v>1412</v>
      </c>
      <c r="D274" s="35" t="str">
        <f t="shared" si="38"/>
        <v>Hebdomadaire</v>
      </c>
      <c r="E274" t="str">
        <f t="shared" si="39"/>
        <v>Hebdomadaire</v>
      </c>
      <c r="F274" t="str">
        <f t="shared" si="40"/>
        <v>Hebdomadaire</v>
      </c>
      <c r="G274" t="str">
        <f t="shared" si="40"/>
        <v>Hebdomadaire</v>
      </c>
    </row>
    <row r="275" spans="1:7" x14ac:dyDescent="0.2">
      <c r="A275" s="4" t="s">
        <v>1411</v>
      </c>
      <c r="B275" s="4">
        <v>2</v>
      </c>
      <c r="C275" s="4" t="s">
        <v>1413</v>
      </c>
      <c r="D275" s="35" t="str">
        <f t="shared" si="38"/>
        <v>Bimensuel</v>
      </c>
      <c r="E275" t="str">
        <f t="shared" si="39"/>
        <v>Bimensuel</v>
      </c>
      <c r="F275" t="str">
        <f t="shared" si="40"/>
        <v>Bimensuel</v>
      </c>
      <c r="G275" t="str">
        <f t="shared" si="40"/>
        <v>Bimensuel</v>
      </c>
    </row>
    <row r="276" spans="1:7" x14ac:dyDescent="0.2">
      <c r="A276" s="4" t="s">
        <v>1411</v>
      </c>
      <c r="B276" s="4">
        <v>3</v>
      </c>
      <c r="C276" s="4" t="s">
        <v>1414</v>
      </c>
      <c r="D276" s="35" t="str">
        <f t="shared" si="38"/>
        <v>Mensuel</v>
      </c>
      <c r="E276" t="str">
        <f t="shared" si="39"/>
        <v>Mensuel</v>
      </c>
      <c r="F276" t="str">
        <f t="shared" si="40"/>
        <v>Mensuel</v>
      </c>
      <c r="G276" t="str">
        <f t="shared" si="40"/>
        <v>Mensuel</v>
      </c>
    </row>
    <row r="277" spans="1:7" x14ac:dyDescent="0.2">
      <c r="A277" s="4" t="s">
        <v>1411</v>
      </c>
      <c r="B277" s="4">
        <v>-777</v>
      </c>
      <c r="C277" s="4" t="s">
        <v>1415</v>
      </c>
      <c r="D277" s="35" t="str">
        <f t="shared" si="38"/>
        <v>Autre, préciser</v>
      </c>
      <c r="E277" t="str">
        <f t="shared" si="39"/>
        <v>Autre, préciser</v>
      </c>
      <c r="F277" t="str">
        <f t="shared" si="40"/>
        <v>Autre, préciser</v>
      </c>
      <c r="G277" t="str">
        <f t="shared" si="40"/>
        <v>Autre, préciser</v>
      </c>
    </row>
    <row r="278" spans="1:7" x14ac:dyDescent="0.2">
      <c r="A278" s="4" t="s">
        <v>1416</v>
      </c>
      <c r="B278" s="4">
        <v>1</v>
      </c>
      <c r="C278" s="3" t="s">
        <v>1417</v>
      </c>
      <c r="D278" s="35" t="str">
        <f t="shared" si="38"/>
        <v>1. Le cycle avait fini</v>
      </c>
      <c r="E278" t="str">
        <f t="shared" si="39"/>
        <v>1. Le cycle avait fini</v>
      </c>
      <c r="F278" t="str">
        <f t="shared" si="40"/>
        <v>1. Le cycle avait fini</v>
      </c>
      <c r="G278" t="str">
        <f t="shared" si="40"/>
        <v>1. Le cycle avait fini</v>
      </c>
    </row>
    <row r="279" spans="1:7" x14ac:dyDescent="0.2">
      <c r="A279" s="4" t="s">
        <v>1416</v>
      </c>
      <c r="B279" s="4">
        <v>2</v>
      </c>
      <c r="C279" s="3" t="s">
        <v>1418</v>
      </c>
      <c r="D279" s="35" t="str">
        <f t="shared" si="38"/>
        <v xml:space="preserve">2. Je ne gagnais pas assez </v>
      </c>
      <c r="E279" t="str">
        <f t="shared" si="39"/>
        <v xml:space="preserve">2. Je ne gagnais pas assez </v>
      </c>
      <c r="F279" t="str">
        <f t="shared" si="40"/>
        <v xml:space="preserve">2. Je ne gagnais pas assez </v>
      </c>
      <c r="G279" t="str">
        <f t="shared" si="40"/>
        <v xml:space="preserve">2. Je ne gagnais pas assez </v>
      </c>
    </row>
    <row r="280" spans="1:7" x14ac:dyDescent="0.2">
      <c r="A280" s="4" t="s">
        <v>1416</v>
      </c>
      <c r="B280" s="4">
        <v>3</v>
      </c>
      <c r="C280" s="3" t="s">
        <v>1419</v>
      </c>
      <c r="D280" s="35" t="str">
        <f t="shared" si="38"/>
        <v>3. le groupe a été dissous suite à une tension (dispute, conflits, vols, escroquerie…)</v>
      </c>
      <c r="E280" t="str">
        <f t="shared" si="39"/>
        <v>3. le groupe a été dissous suite à une tension (dispute, conflits, vols, escroquerie…)</v>
      </c>
      <c r="F280" t="str">
        <f t="shared" si="40"/>
        <v>3. le groupe a été dissous suite à une tension (dispute, conflits, vols, escroquerie…)</v>
      </c>
      <c r="G280" t="str">
        <f t="shared" si="40"/>
        <v>3. le groupe a été dissous suite à une tension (dispute, conflits, vols, escroquerie…)</v>
      </c>
    </row>
    <row r="281" spans="1:7" x14ac:dyDescent="0.2">
      <c r="A281" s="4" t="s">
        <v>1416</v>
      </c>
      <c r="B281" s="4">
        <v>4</v>
      </c>
      <c r="C281" s="3" t="s">
        <v>1420</v>
      </c>
      <c r="D281" s="35" t="str">
        <f t="shared" si="38"/>
        <v xml:space="preserve">4. Je n’arrivais pas à participer régulièrement aux réunions </v>
      </c>
      <c r="E281" t="str">
        <f t="shared" si="39"/>
        <v xml:space="preserve">4. Je n’arrivais pas à participer régulièrement aux réunions </v>
      </c>
      <c r="F281" t="str">
        <f t="shared" si="40"/>
        <v xml:space="preserve">4. Je n’arrivais pas à participer régulièrement aux réunions </v>
      </c>
      <c r="G281" t="str">
        <f t="shared" si="40"/>
        <v xml:space="preserve">4. Je n’arrivais pas à participer régulièrement aux réunions </v>
      </c>
    </row>
    <row r="282" spans="1:7" x14ac:dyDescent="0.2">
      <c r="A282" s="4" t="s">
        <v>1416</v>
      </c>
      <c r="B282" s="4">
        <v>5</v>
      </c>
      <c r="C282" s="3" t="s">
        <v>1421</v>
      </c>
      <c r="D282" s="35" t="str">
        <f t="shared" si="38"/>
        <v>5. Je n’avais plus assez d’argent / de revenus pour participer</v>
      </c>
      <c r="E282" t="str">
        <f t="shared" si="39"/>
        <v>5. Je n’avais plus assez d’argent / de revenus pour participer</v>
      </c>
      <c r="F282" t="str">
        <f t="shared" si="40"/>
        <v>5. Je n’avais plus assez d’argent / de revenus pour participer</v>
      </c>
      <c r="G282" t="str">
        <f t="shared" si="40"/>
        <v>5. Je n’avais plus assez d’argent / de revenus pour participer</v>
      </c>
    </row>
    <row r="283" spans="1:7" x14ac:dyDescent="0.2">
      <c r="A283" s="4" t="s">
        <v>1416</v>
      </c>
      <c r="B283" s="4">
        <v>6</v>
      </c>
      <c r="C283" s="3" t="s">
        <v>1422</v>
      </c>
      <c r="D283" s="35" t="str">
        <f t="shared" si="38"/>
        <v xml:space="preserve">6. J’ai trouvé un autre moyen d’épargner / plus intéressé </v>
      </c>
      <c r="E283" t="str">
        <f t="shared" si="39"/>
        <v xml:space="preserve">6. J’ai trouvé un autre moyen d’épargner / plus intéressé </v>
      </c>
      <c r="F283" t="str">
        <f t="shared" si="40"/>
        <v xml:space="preserve">6. J’ai trouvé un autre moyen d’épargner / plus intéressé </v>
      </c>
      <c r="G283" t="str">
        <f t="shared" si="40"/>
        <v xml:space="preserve">6. J’ai trouvé un autre moyen d’épargner / plus intéressé </v>
      </c>
    </row>
    <row r="284" spans="1:7" x14ac:dyDescent="0.2">
      <c r="A284" s="4" t="s">
        <v>1416</v>
      </c>
      <c r="B284" s="4">
        <v>-777</v>
      </c>
      <c r="C284" s="3" t="s">
        <v>1423</v>
      </c>
      <c r="D284" s="35" t="str">
        <f t="shared" si="38"/>
        <v xml:space="preserve">-777. Autre à spécifier </v>
      </c>
      <c r="E284" t="str">
        <f t="shared" si="39"/>
        <v xml:space="preserve">-777. Autre à spécifier </v>
      </c>
      <c r="F284" t="str">
        <f t="shared" si="40"/>
        <v xml:space="preserve">-777. Autre à spécifier </v>
      </c>
      <c r="G284" t="str">
        <f t="shared" si="40"/>
        <v xml:space="preserve">-777. Autre à spécifier </v>
      </c>
    </row>
    <row r="285" spans="1:7" x14ac:dyDescent="0.2">
      <c r="A285" s="4" t="s">
        <v>1424</v>
      </c>
      <c r="B285" s="4">
        <v>1</v>
      </c>
      <c r="C285" s="4" t="s">
        <v>1425</v>
      </c>
      <c r="D285" s="35" t="str">
        <f t="shared" si="38"/>
        <v>tontine</v>
      </c>
      <c r="E285" t="str">
        <f t="shared" si="39"/>
        <v>tontine</v>
      </c>
      <c r="F285" t="str">
        <f t="shared" si="40"/>
        <v>tontine</v>
      </c>
      <c r="G285" t="str">
        <f t="shared" si="40"/>
        <v>tontine</v>
      </c>
    </row>
    <row r="286" spans="1:7" x14ac:dyDescent="0.2">
      <c r="A286" s="4" t="s">
        <v>1424</v>
      </c>
      <c r="B286" s="4">
        <v>2</v>
      </c>
      <c r="C286" s="4" t="s">
        <v>594</v>
      </c>
      <c r="D286" s="35" t="str">
        <f t="shared" si="38"/>
        <v xml:space="preserve">AVEC </v>
      </c>
      <c r="E286" t="str">
        <f t="shared" si="39"/>
        <v xml:space="preserve">AVEC </v>
      </c>
      <c r="F286" t="str">
        <f t="shared" si="40"/>
        <v xml:space="preserve">AVEC </v>
      </c>
      <c r="G286" t="str">
        <f t="shared" si="40"/>
        <v xml:space="preserve">AVEC </v>
      </c>
    </row>
    <row r="287" spans="1:7" x14ac:dyDescent="0.2">
      <c r="A287" s="4"/>
      <c r="B287" s="4"/>
      <c r="C287" s="4"/>
    </row>
    <row r="288" spans="1:7" x14ac:dyDescent="0.2">
      <c r="A288" s="4"/>
      <c r="B288" s="4"/>
      <c r="C288" s="4"/>
    </row>
  </sheetData>
  <conditionalFormatting sqref="F17:F20 A17:D20 I17:I20">
    <cfRule type="expression" dxfId="4" priority="6">
      <formula>NOT(#REF!=#REF!)</formula>
    </cfRule>
  </conditionalFormatting>
  <conditionalFormatting sqref="E20">
    <cfRule type="expression" dxfId="3" priority="5">
      <formula>NOT(#REF!=#REF!)</formula>
    </cfRule>
  </conditionalFormatting>
  <conditionalFormatting sqref="E19">
    <cfRule type="expression" dxfId="2" priority="2">
      <formula>NOT(#REF!=#REF!)</formula>
    </cfRule>
  </conditionalFormatting>
  <conditionalFormatting sqref="E18">
    <cfRule type="expression" dxfId="1" priority="4">
      <formula>NOT(#REF!=#REF!)</formula>
    </cfRule>
  </conditionalFormatting>
  <conditionalFormatting sqref="E17">
    <cfRule type="expression" dxfId="0" priority="3">
      <formula>NOT(#REF!=#REF!)</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5FDA6-02EE-444B-8263-0213B9D7DBAB}">
  <dimension ref="A1:H2"/>
  <sheetViews>
    <sheetView workbookViewId="0">
      <selection activeCell="C8" sqref="C8"/>
    </sheetView>
  </sheetViews>
  <sheetFormatPr baseColWidth="10" defaultColWidth="9" defaultRowHeight="16" x14ac:dyDescent="0.2"/>
  <cols>
    <col min="1" max="1" width="26.6640625" customWidth="1"/>
    <col min="2" max="2" width="28.1640625" customWidth="1"/>
  </cols>
  <sheetData>
    <row r="1" spans="1:8" s="62" customFormat="1" ht="34" x14ac:dyDescent="0.2">
      <c r="A1" s="59" t="s">
        <v>1203</v>
      </c>
      <c r="B1" s="59" t="s">
        <v>1204</v>
      </c>
      <c r="C1" s="60" t="s">
        <v>1205</v>
      </c>
      <c r="D1" s="59" t="s">
        <v>1206</v>
      </c>
      <c r="E1" s="59" t="s">
        <v>1207</v>
      </c>
      <c r="F1" s="61" t="s">
        <v>1208</v>
      </c>
      <c r="G1" s="62" t="s">
        <v>1209</v>
      </c>
      <c r="H1" s="63"/>
    </row>
    <row r="2" spans="1:8" x14ac:dyDescent="0.2">
      <c r="A2" s="64" t="s">
        <v>1650</v>
      </c>
      <c r="B2" s="64" t="s">
        <v>1649</v>
      </c>
      <c r="C2" t="str">
        <f ca="1">TEXT(YEAR(NOW())-2000,"00")&amp;TEXT(MONTH(NOW()),"00")&amp;TEXT(DAY(NOW()),"00")&amp;TEXT(HOUR(NOW()),"00")&amp;TEXT(MINUTE(NOW()),"00")</f>
        <v>2205311019</v>
      </c>
      <c r="E2" s="65"/>
      <c r="F2" s="64" t="s">
        <v>685</v>
      </c>
      <c r="G2" s="66" t="s">
        <v>1210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21772-B76D-A24C-AD52-D3C1AE0ECFC9}">
  <dimension ref="A1:J92"/>
  <sheetViews>
    <sheetView workbookViewId="0">
      <pane ySplit="1" topLeftCell="A10" activePane="bottomLeft" state="frozen"/>
      <selection pane="bottomLeft" activeCell="D3" sqref="D3:D6"/>
    </sheetView>
  </sheetViews>
  <sheetFormatPr baseColWidth="10" defaultColWidth="10.83203125" defaultRowHeight="16" x14ac:dyDescent="0.2"/>
  <cols>
    <col min="3" max="3" width="38.83203125" style="1" customWidth="1"/>
    <col min="4" max="4" width="31" customWidth="1"/>
    <col min="5" max="5" width="21.5" customWidth="1"/>
  </cols>
  <sheetData>
    <row r="1" spans="1:10" s="6" customFormat="1" x14ac:dyDescent="0.2">
      <c r="A1" s="28"/>
      <c r="B1" s="29"/>
      <c r="C1" s="30" t="s">
        <v>683</v>
      </c>
      <c r="D1" s="30" t="s">
        <v>684</v>
      </c>
      <c r="E1" s="29" t="s">
        <v>685</v>
      </c>
      <c r="F1" s="29"/>
      <c r="G1" s="29"/>
      <c r="H1" s="29"/>
      <c r="I1" s="29"/>
      <c r="J1" s="29"/>
    </row>
    <row r="2" spans="1:10" x14ac:dyDescent="0.2">
      <c r="A2" s="14"/>
      <c r="B2" s="15"/>
      <c r="C2" s="16" t="s">
        <v>686</v>
      </c>
      <c r="D2" s="17" t="s">
        <v>687</v>
      </c>
      <c r="E2" s="17" t="s">
        <v>688</v>
      </c>
      <c r="F2" s="15"/>
      <c r="G2" s="15"/>
      <c r="H2" s="15"/>
      <c r="I2" s="15"/>
      <c r="J2" s="15"/>
    </row>
    <row r="3" spans="1:10" x14ac:dyDescent="0.2">
      <c r="A3" s="14"/>
      <c r="B3" s="15"/>
      <c r="C3" s="17" t="s">
        <v>689</v>
      </c>
      <c r="D3" s="17" t="s">
        <v>690</v>
      </c>
      <c r="E3" s="17" t="s">
        <v>691</v>
      </c>
      <c r="F3" s="15"/>
      <c r="G3" s="15"/>
      <c r="H3" s="15"/>
      <c r="I3" s="15"/>
      <c r="J3" s="15"/>
    </row>
    <row r="4" spans="1:10" x14ac:dyDescent="0.2">
      <c r="A4" s="14"/>
      <c r="B4" s="15"/>
      <c r="C4" s="17" t="s">
        <v>692</v>
      </c>
      <c r="D4" s="17" t="s">
        <v>693</v>
      </c>
      <c r="E4" s="17" t="s">
        <v>693</v>
      </c>
      <c r="F4" s="15"/>
      <c r="G4" s="15"/>
      <c r="H4" s="15"/>
      <c r="I4" s="15"/>
      <c r="J4" s="15"/>
    </row>
    <row r="5" spans="1:10" x14ac:dyDescent="0.2">
      <c r="A5" s="14"/>
      <c r="B5" s="15"/>
      <c r="C5" s="17" t="s">
        <v>694</v>
      </c>
      <c r="D5" s="17" t="s">
        <v>695</v>
      </c>
      <c r="E5" s="17" t="s">
        <v>696</v>
      </c>
      <c r="F5" s="15"/>
      <c r="G5" s="15"/>
      <c r="H5" s="15"/>
      <c r="I5" s="15"/>
      <c r="J5" s="15"/>
    </row>
    <row r="6" spans="1:10" x14ac:dyDescent="0.2">
      <c r="A6" s="14"/>
      <c r="B6" s="15"/>
      <c r="C6" s="17" t="s">
        <v>697</v>
      </c>
      <c r="D6" s="17" t="s">
        <v>698</v>
      </c>
      <c r="E6" s="17" t="s">
        <v>699</v>
      </c>
      <c r="F6" s="15"/>
      <c r="G6" s="15"/>
      <c r="H6" s="15"/>
      <c r="I6" s="15"/>
      <c r="J6" s="15"/>
    </row>
    <row r="7" spans="1:10" ht="32" x14ac:dyDescent="0.2">
      <c r="A7" s="14" t="s">
        <v>700</v>
      </c>
      <c r="B7" s="15"/>
      <c r="C7" s="16" t="s">
        <v>701</v>
      </c>
      <c r="D7" s="16" t="s">
        <v>702</v>
      </c>
      <c r="E7" s="15" t="s">
        <v>703</v>
      </c>
      <c r="F7" s="15"/>
      <c r="G7" s="15"/>
      <c r="H7" s="15"/>
      <c r="I7" s="15"/>
      <c r="J7" s="15"/>
    </row>
    <row r="8" spans="1:10" ht="32" x14ac:dyDescent="0.2">
      <c r="A8" s="14" t="s">
        <v>704</v>
      </c>
      <c r="B8" s="15"/>
      <c r="C8" s="16" t="s">
        <v>705</v>
      </c>
      <c r="D8" s="16" t="s">
        <v>702</v>
      </c>
      <c r="E8" s="15"/>
      <c r="F8" s="15"/>
      <c r="G8" s="15"/>
      <c r="H8" s="15"/>
      <c r="I8" s="15"/>
      <c r="J8" s="15"/>
    </row>
    <row r="9" spans="1:10" ht="48" x14ac:dyDescent="0.2">
      <c r="A9" s="14" t="s">
        <v>190</v>
      </c>
      <c r="B9" s="15">
        <v>8.1</v>
      </c>
      <c r="C9" s="16" t="s">
        <v>706</v>
      </c>
      <c r="D9" s="18" t="s">
        <v>707</v>
      </c>
      <c r="E9" s="19" t="s">
        <v>708</v>
      </c>
      <c r="F9" s="15"/>
      <c r="G9" s="15"/>
      <c r="H9" s="15"/>
      <c r="I9" s="15"/>
      <c r="J9" s="15"/>
    </row>
    <row r="10" spans="1:10" ht="64" x14ac:dyDescent="0.2">
      <c r="A10" s="14" t="s">
        <v>193</v>
      </c>
      <c r="B10" s="15">
        <v>8.1999999999999993</v>
      </c>
      <c r="C10" s="16" t="s">
        <v>709</v>
      </c>
      <c r="D10" s="20" t="s">
        <v>710</v>
      </c>
      <c r="E10" s="19" t="s">
        <v>711</v>
      </c>
      <c r="F10" s="15"/>
      <c r="G10" s="15"/>
      <c r="H10" s="15"/>
      <c r="I10" s="15"/>
      <c r="J10" s="15"/>
    </row>
    <row r="11" spans="1:10" ht="64" x14ac:dyDescent="0.2">
      <c r="A11" s="14" t="s">
        <v>195</v>
      </c>
      <c r="B11" s="15">
        <v>8.3000000000000007</v>
      </c>
      <c r="C11" s="16" t="s">
        <v>712</v>
      </c>
      <c r="D11" s="21" t="s">
        <v>713</v>
      </c>
      <c r="E11" s="19" t="s">
        <v>714</v>
      </c>
      <c r="F11" s="15"/>
      <c r="G11" s="15"/>
      <c r="H11" s="15"/>
      <c r="I11" s="15"/>
      <c r="J11" s="15"/>
    </row>
    <row r="12" spans="1:10" ht="64" x14ac:dyDescent="0.2">
      <c r="A12" s="14" t="s">
        <v>197</v>
      </c>
      <c r="B12" s="15">
        <v>8.4</v>
      </c>
      <c r="C12" s="16" t="s">
        <v>715</v>
      </c>
      <c r="D12" s="19" t="s">
        <v>716</v>
      </c>
      <c r="E12" s="19" t="s">
        <v>717</v>
      </c>
      <c r="F12" s="15"/>
      <c r="G12" s="15"/>
      <c r="H12" s="15"/>
      <c r="I12" s="15"/>
      <c r="J12" s="15"/>
    </row>
    <row r="13" spans="1:10" ht="80" x14ac:dyDescent="0.2">
      <c r="A13" s="14" t="s">
        <v>200</v>
      </c>
      <c r="B13" s="15">
        <v>8.5</v>
      </c>
      <c r="C13" s="16" t="s">
        <v>718</v>
      </c>
      <c r="D13" s="19" t="s">
        <v>719</v>
      </c>
      <c r="E13" s="19" t="s">
        <v>720</v>
      </c>
      <c r="F13" s="15"/>
      <c r="G13" s="15"/>
      <c r="H13" s="15"/>
      <c r="I13" s="15"/>
      <c r="J13" s="15"/>
    </row>
    <row r="14" spans="1:10" ht="64" x14ac:dyDescent="0.2">
      <c r="A14" s="14" t="s">
        <v>201</v>
      </c>
      <c r="B14" s="15">
        <v>8.6</v>
      </c>
      <c r="C14" s="16" t="s">
        <v>721</v>
      </c>
      <c r="D14" s="21" t="s">
        <v>722</v>
      </c>
      <c r="E14" s="19" t="s">
        <v>723</v>
      </c>
      <c r="F14" s="15"/>
      <c r="G14" s="15"/>
      <c r="H14" s="15"/>
      <c r="I14" s="15"/>
      <c r="J14" s="15"/>
    </row>
    <row r="15" spans="1:10" ht="80" x14ac:dyDescent="0.2">
      <c r="A15" s="14" t="s">
        <v>208</v>
      </c>
      <c r="B15" s="15">
        <v>8.6999999999999993</v>
      </c>
      <c r="C15" s="16" t="s">
        <v>724</v>
      </c>
      <c r="D15" s="21" t="s">
        <v>725</v>
      </c>
      <c r="E15" s="19" t="s">
        <v>726</v>
      </c>
      <c r="F15" s="15"/>
      <c r="G15" s="15"/>
      <c r="H15" s="15"/>
      <c r="I15" s="15"/>
      <c r="J15" s="15"/>
    </row>
    <row r="16" spans="1:10" ht="80" x14ac:dyDescent="0.2">
      <c r="A16" s="14" t="s">
        <v>209</v>
      </c>
      <c r="B16" s="15">
        <v>8.8000000000000007</v>
      </c>
      <c r="C16" s="16" t="s">
        <v>727</v>
      </c>
      <c r="D16" s="21" t="s">
        <v>728</v>
      </c>
      <c r="E16" s="19" t="s">
        <v>729</v>
      </c>
      <c r="F16" s="15"/>
      <c r="G16" s="15"/>
      <c r="H16" s="15"/>
      <c r="I16" s="15"/>
      <c r="J16" s="15"/>
    </row>
    <row r="17" spans="1:10" ht="32" x14ac:dyDescent="0.2">
      <c r="A17" s="14" t="s">
        <v>202</v>
      </c>
      <c r="B17" s="15">
        <v>9.1</v>
      </c>
      <c r="C17" s="16" t="s">
        <v>730</v>
      </c>
      <c r="D17" s="16" t="s">
        <v>731</v>
      </c>
      <c r="E17" s="15" t="s">
        <v>732</v>
      </c>
      <c r="F17" s="15"/>
      <c r="G17" s="15"/>
      <c r="H17" s="15"/>
      <c r="I17" s="15"/>
      <c r="J17" s="15"/>
    </row>
    <row r="18" spans="1:10" ht="64" x14ac:dyDescent="0.2">
      <c r="A18" s="14" t="s">
        <v>218</v>
      </c>
      <c r="B18" s="15">
        <v>10.1</v>
      </c>
      <c r="C18" s="16" t="s">
        <v>733</v>
      </c>
      <c r="D18" s="19" t="s">
        <v>734</v>
      </c>
      <c r="E18" s="19" t="s">
        <v>735</v>
      </c>
      <c r="F18" s="15"/>
      <c r="G18" s="15"/>
      <c r="H18" s="15"/>
      <c r="I18" s="15"/>
      <c r="J18" s="15"/>
    </row>
    <row r="19" spans="1:10" ht="80" x14ac:dyDescent="0.2">
      <c r="A19" s="14" t="s">
        <v>218</v>
      </c>
      <c r="B19" s="15">
        <v>10.1</v>
      </c>
      <c r="C19" s="16" t="s">
        <v>736</v>
      </c>
      <c r="D19" s="21" t="s">
        <v>737</v>
      </c>
      <c r="E19" s="19" t="s">
        <v>738</v>
      </c>
      <c r="F19" s="15"/>
      <c r="G19" s="15"/>
      <c r="H19" s="15"/>
      <c r="I19" s="15"/>
      <c r="J19" s="15"/>
    </row>
    <row r="20" spans="1:10" ht="32" x14ac:dyDescent="0.2">
      <c r="A20" s="14" t="s">
        <v>739</v>
      </c>
      <c r="B20" s="15"/>
      <c r="C20" s="16" t="s">
        <v>740</v>
      </c>
      <c r="D20" s="19" t="s">
        <v>741</v>
      </c>
      <c r="E20" s="19" t="s">
        <v>742</v>
      </c>
      <c r="F20" s="15"/>
      <c r="G20" s="15"/>
      <c r="H20" s="15"/>
      <c r="I20" s="15"/>
      <c r="J20" s="15"/>
    </row>
    <row r="21" spans="1:10" x14ac:dyDescent="0.2">
      <c r="A21" s="14" t="s">
        <v>739</v>
      </c>
      <c r="B21" s="15"/>
      <c r="C21" s="16" t="s">
        <v>743</v>
      </c>
      <c r="D21" s="19" t="s">
        <v>744</v>
      </c>
      <c r="E21" s="19" t="s">
        <v>745</v>
      </c>
      <c r="F21" s="15"/>
      <c r="G21" s="15"/>
      <c r="H21" s="15"/>
      <c r="I21" s="15"/>
      <c r="J21" s="15"/>
    </row>
    <row r="22" spans="1:10" x14ac:dyDescent="0.2">
      <c r="A22" s="14" t="s">
        <v>739</v>
      </c>
      <c r="B22" s="15"/>
      <c r="C22" s="16" t="s">
        <v>746</v>
      </c>
      <c r="D22" s="19" t="s">
        <v>747</v>
      </c>
      <c r="E22" s="19" t="s">
        <v>748</v>
      </c>
      <c r="F22" s="15"/>
      <c r="G22" s="15"/>
      <c r="H22" s="15"/>
      <c r="I22" s="15"/>
      <c r="J22" s="15"/>
    </row>
    <row r="23" spans="1:10" x14ac:dyDescent="0.2">
      <c r="A23" s="14" t="s">
        <v>739</v>
      </c>
      <c r="B23" s="15"/>
      <c r="C23" s="16" t="s">
        <v>749</v>
      </c>
      <c r="D23" s="19" t="s">
        <v>750</v>
      </c>
      <c r="E23" s="19" t="s">
        <v>751</v>
      </c>
      <c r="F23" s="15"/>
      <c r="G23" s="15"/>
      <c r="H23" s="15"/>
      <c r="I23" s="15"/>
      <c r="J23" s="15"/>
    </row>
    <row r="24" spans="1:10" ht="64" x14ac:dyDescent="0.2">
      <c r="A24" s="14" t="s">
        <v>220</v>
      </c>
      <c r="B24" s="15">
        <v>10.199999999999999</v>
      </c>
      <c r="C24" s="16" t="s">
        <v>752</v>
      </c>
      <c r="D24" s="19" t="s">
        <v>753</v>
      </c>
      <c r="E24" s="19" t="s">
        <v>754</v>
      </c>
      <c r="F24" s="15"/>
      <c r="G24" s="15"/>
      <c r="H24" s="15"/>
      <c r="I24" s="15"/>
      <c r="J24" s="15"/>
    </row>
    <row r="25" spans="1:10" ht="80" x14ac:dyDescent="0.2">
      <c r="A25" s="14" t="s">
        <v>220</v>
      </c>
      <c r="B25" s="15">
        <v>10.199999999999999</v>
      </c>
      <c r="C25" s="16" t="s">
        <v>755</v>
      </c>
      <c r="D25" s="19" t="s">
        <v>756</v>
      </c>
      <c r="E25" s="19" t="s">
        <v>757</v>
      </c>
      <c r="F25" s="15"/>
      <c r="G25" s="15"/>
      <c r="H25" s="15"/>
      <c r="I25" s="15"/>
      <c r="J25" s="15"/>
    </row>
    <row r="26" spans="1:10" ht="64" x14ac:dyDescent="0.2">
      <c r="A26" s="14" t="s">
        <v>223</v>
      </c>
      <c r="B26" s="15">
        <v>10.3</v>
      </c>
      <c r="C26" s="16" t="s">
        <v>758</v>
      </c>
      <c r="D26" s="21" t="s">
        <v>759</v>
      </c>
      <c r="E26" s="19" t="s">
        <v>760</v>
      </c>
      <c r="F26" s="15"/>
      <c r="G26" s="15"/>
      <c r="H26" s="15"/>
      <c r="I26" s="15"/>
      <c r="J26" s="15"/>
    </row>
    <row r="27" spans="1:10" ht="80" x14ac:dyDescent="0.2">
      <c r="A27" s="14" t="s">
        <v>223</v>
      </c>
      <c r="B27" s="15">
        <v>10.3</v>
      </c>
      <c r="C27" s="16" t="s">
        <v>761</v>
      </c>
      <c r="D27" s="19" t="s">
        <v>762</v>
      </c>
      <c r="E27" s="19" t="s">
        <v>757</v>
      </c>
      <c r="F27" s="15"/>
      <c r="G27" s="15"/>
      <c r="H27" s="15"/>
      <c r="I27" s="15"/>
      <c r="J27" s="15"/>
    </row>
    <row r="28" spans="1:10" ht="32" x14ac:dyDescent="0.2">
      <c r="A28" s="14" t="s">
        <v>206</v>
      </c>
      <c r="B28" s="15">
        <v>12.1</v>
      </c>
      <c r="C28" s="16" t="s">
        <v>763</v>
      </c>
      <c r="D28" s="21" t="s">
        <v>764</v>
      </c>
      <c r="E28" s="19" t="s">
        <v>765</v>
      </c>
      <c r="F28" s="15"/>
      <c r="G28" s="15"/>
      <c r="H28" s="15"/>
      <c r="I28" s="15"/>
      <c r="J28" s="15"/>
    </row>
    <row r="29" spans="1:10" ht="96" x14ac:dyDescent="0.2">
      <c r="A29" s="14" t="s">
        <v>766</v>
      </c>
      <c r="B29" s="15">
        <v>12.2</v>
      </c>
      <c r="C29" s="16" t="s">
        <v>767</v>
      </c>
      <c r="D29" s="21" t="s">
        <v>768</v>
      </c>
      <c r="E29" s="19" t="s">
        <v>769</v>
      </c>
      <c r="F29" s="15"/>
      <c r="G29" s="15"/>
      <c r="H29" s="15"/>
      <c r="I29" s="15"/>
      <c r="J29" s="15"/>
    </row>
    <row r="30" spans="1:10" ht="64" x14ac:dyDescent="0.2">
      <c r="A30" s="14" t="s">
        <v>770</v>
      </c>
      <c r="B30" s="15">
        <v>13.1</v>
      </c>
      <c r="C30" s="16" t="s">
        <v>771</v>
      </c>
      <c r="D30" s="21" t="s">
        <v>772</v>
      </c>
      <c r="E30" s="19" t="s">
        <v>773</v>
      </c>
      <c r="F30" s="15"/>
      <c r="G30" s="15"/>
      <c r="H30" s="15"/>
      <c r="I30" s="15"/>
      <c r="J30" s="15"/>
    </row>
    <row r="31" spans="1:10" ht="64" x14ac:dyDescent="0.2">
      <c r="A31" s="14" t="s">
        <v>210</v>
      </c>
      <c r="B31" s="15">
        <v>13.2</v>
      </c>
      <c r="C31" s="16" t="s">
        <v>774</v>
      </c>
      <c r="D31" s="21" t="s">
        <v>775</v>
      </c>
      <c r="E31" s="19" t="s">
        <v>776</v>
      </c>
      <c r="F31" s="15"/>
      <c r="G31" s="15"/>
      <c r="H31" s="15"/>
      <c r="I31" s="15"/>
      <c r="J31" s="15"/>
    </row>
    <row r="32" spans="1:10" ht="64" x14ac:dyDescent="0.2">
      <c r="A32" s="14" t="s">
        <v>211</v>
      </c>
      <c r="B32" s="15">
        <v>13.299999999999999</v>
      </c>
      <c r="C32" s="16" t="s">
        <v>777</v>
      </c>
      <c r="D32" s="22" t="s">
        <v>778</v>
      </c>
      <c r="E32" s="19" t="s">
        <v>779</v>
      </c>
      <c r="F32" s="15"/>
      <c r="G32" s="15"/>
      <c r="H32" s="15"/>
      <c r="I32" s="15"/>
      <c r="J32" s="15"/>
    </row>
    <row r="33" spans="1:10" ht="48" x14ac:dyDescent="0.2">
      <c r="A33" s="14" t="s">
        <v>212</v>
      </c>
      <c r="B33" s="15">
        <v>14.1</v>
      </c>
      <c r="C33" s="16" t="s">
        <v>780</v>
      </c>
      <c r="D33" s="19" t="s">
        <v>781</v>
      </c>
      <c r="E33" s="19" t="s">
        <v>782</v>
      </c>
      <c r="F33" s="15"/>
      <c r="G33" s="15"/>
      <c r="H33" s="15"/>
      <c r="I33" s="15"/>
      <c r="J33" s="15"/>
    </row>
    <row r="34" spans="1:10" ht="64" x14ac:dyDescent="0.2">
      <c r="A34" s="14" t="s">
        <v>215</v>
      </c>
      <c r="B34" s="15">
        <v>14.2</v>
      </c>
      <c r="C34" s="16" t="s">
        <v>783</v>
      </c>
      <c r="D34" s="19" t="s">
        <v>784</v>
      </c>
      <c r="E34" s="19" t="s">
        <v>785</v>
      </c>
      <c r="F34" s="15"/>
      <c r="G34" s="15"/>
      <c r="H34" s="15"/>
      <c r="I34" s="15"/>
      <c r="J34" s="15"/>
    </row>
    <row r="35" spans="1:10" ht="304" x14ac:dyDescent="0.2">
      <c r="A35" s="14" t="s">
        <v>786</v>
      </c>
      <c r="B35" s="15"/>
      <c r="C35" s="16" t="s">
        <v>787</v>
      </c>
      <c r="D35" s="19" t="s">
        <v>788</v>
      </c>
      <c r="E35" s="19" t="s">
        <v>789</v>
      </c>
      <c r="F35" s="15"/>
      <c r="G35" s="15"/>
      <c r="H35" s="15"/>
      <c r="I35" s="15"/>
      <c r="J35" s="15"/>
    </row>
    <row r="36" spans="1:10" ht="320" x14ac:dyDescent="0.2">
      <c r="A36" s="14"/>
      <c r="B36" s="15">
        <v>1</v>
      </c>
      <c r="C36" s="16" t="s">
        <v>790</v>
      </c>
      <c r="D36" s="19" t="s">
        <v>791</v>
      </c>
      <c r="E36" s="19" t="s">
        <v>792</v>
      </c>
      <c r="F36" s="15"/>
      <c r="G36" s="15"/>
      <c r="H36" s="15"/>
      <c r="I36" s="15"/>
      <c r="J36" s="15"/>
    </row>
    <row r="37" spans="1:10" ht="395" x14ac:dyDescent="0.2">
      <c r="A37" s="14"/>
      <c r="B37" s="15"/>
      <c r="C37" s="16" t="s">
        <v>793</v>
      </c>
      <c r="D37" s="19" t="s">
        <v>794</v>
      </c>
      <c r="E37" s="19" t="s">
        <v>795</v>
      </c>
      <c r="F37" s="15"/>
      <c r="G37" s="15"/>
      <c r="H37" s="15"/>
      <c r="I37" s="15"/>
      <c r="J37" s="15"/>
    </row>
    <row r="38" spans="1:10" x14ac:dyDescent="0.2">
      <c r="A38" s="14"/>
      <c r="B38" s="15"/>
      <c r="C38" s="16"/>
      <c r="D38" s="16"/>
      <c r="E38" s="15"/>
      <c r="F38" s="15"/>
      <c r="G38" s="15"/>
      <c r="H38" s="15"/>
      <c r="I38" s="15"/>
      <c r="J38" s="15"/>
    </row>
    <row r="39" spans="1:10" ht="48" x14ac:dyDescent="0.2">
      <c r="A39" s="14" t="s">
        <v>228</v>
      </c>
      <c r="B39" s="15">
        <v>16</v>
      </c>
      <c r="C39" s="16" t="s">
        <v>796</v>
      </c>
      <c r="D39" s="23" t="s">
        <v>797</v>
      </c>
      <c r="E39" s="24" t="s">
        <v>798</v>
      </c>
      <c r="F39" s="15"/>
      <c r="G39" s="15"/>
      <c r="H39" s="15"/>
      <c r="I39" s="15"/>
      <c r="J39" s="15"/>
    </row>
    <row r="40" spans="1:10" ht="32" x14ac:dyDescent="0.2">
      <c r="A40" s="14" t="s">
        <v>231</v>
      </c>
      <c r="B40" s="15">
        <v>16.100000000000001</v>
      </c>
      <c r="C40" s="16" t="s">
        <v>799</v>
      </c>
      <c r="D40" s="24" t="s">
        <v>800</v>
      </c>
      <c r="E40" s="24" t="s">
        <v>801</v>
      </c>
      <c r="F40" s="15"/>
      <c r="G40" s="15"/>
      <c r="H40" s="15"/>
      <c r="I40" s="15"/>
      <c r="J40" s="15"/>
    </row>
    <row r="41" spans="1:10" ht="32" x14ac:dyDescent="0.2">
      <c r="A41" s="14" t="s">
        <v>233</v>
      </c>
      <c r="B41" s="15">
        <v>16.2</v>
      </c>
      <c r="C41" s="16" t="s">
        <v>802</v>
      </c>
      <c r="D41" s="23" t="s">
        <v>803</v>
      </c>
      <c r="E41" s="24" t="s">
        <v>804</v>
      </c>
      <c r="F41" s="15"/>
      <c r="G41" s="15"/>
      <c r="H41" s="15"/>
      <c r="I41" s="15"/>
      <c r="J41" s="15"/>
    </row>
    <row r="42" spans="1:10" ht="32" x14ac:dyDescent="0.2">
      <c r="A42" s="14" t="s">
        <v>236</v>
      </c>
      <c r="B42" s="15">
        <v>16.3</v>
      </c>
      <c r="C42" s="16" t="s">
        <v>805</v>
      </c>
      <c r="D42" s="23" t="s">
        <v>806</v>
      </c>
      <c r="E42" s="24" t="s">
        <v>807</v>
      </c>
      <c r="F42" s="15"/>
      <c r="G42" s="15"/>
      <c r="H42" s="15"/>
      <c r="I42" s="15"/>
      <c r="J42" s="15"/>
    </row>
    <row r="43" spans="1:10" ht="64" x14ac:dyDescent="0.2">
      <c r="A43" s="14" t="s">
        <v>239</v>
      </c>
      <c r="B43" s="15">
        <v>16.5</v>
      </c>
      <c r="C43" s="16" t="s">
        <v>808</v>
      </c>
      <c r="D43" s="24" t="s">
        <v>809</v>
      </c>
      <c r="E43" s="24" t="s">
        <v>810</v>
      </c>
      <c r="F43" s="15"/>
      <c r="G43" s="15"/>
      <c r="H43" s="15"/>
      <c r="I43" s="15"/>
      <c r="J43" s="15"/>
    </row>
    <row r="44" spans="1:10" ht="32" x14ac:dyDescent="0.2">
      <c r="A44" s="14" t="s">
        <v>242</v>
      </c>
      <c r="B44" s="15">
        <v>16.600000000000001</v>
      </c>
      <c r="C44" s="16" t="s">
        <v>811</v>
      </c>
      <c r="D44" s="23" t="s">
        <v>812</v>
      </c>
      <c r="E44" s="24" t="s">
        <v>813</v>
      </c>
      <c r="F44" s="15"/>
      <c r="G44" s="15"/>
      <c r="H44" s="15"/>
      <c r="I44" s="15"/>
      <c r="J44" s="15"/>
    </row>
    <row r="45" spans="1:10" ht="32" x14ac:dyDescent="0.2">
      <c r="A45" s="14" t="s">
        <v>245</v>
      </c>
      <c r="B45" s="15">
        <v>16.7</v>
      </c>
      <c r="C45" s="16" t="s">
        <v>814</v>
      </c>
      <c r="D45" s="23" t="s">
        <v>815</v>
      </c>
      <c r="E45" s="24" t="s">
        <v>816</v>
      </c>
      <c r="F45" s="15"/>
      <c r="G45" s="15"/>
      <c r="H45" s="15"/>
      <c r="I45" s="15"/>
      <c r="J45" s="15"/>
    </row>
    <row r="46" spans="1:10" x14ac:dyDescent="0.2">
      <c r="A46" s="14" t="s">
        <v>248</v>
      </c>
      <c r="B46" s="15">
        <v>16.8</v>
      </c>
      <c r="C46" s="16" t="s">
        <v>817</v>
      </c>
      <c r="D46" s="24" t="s">
        <v>818</v>
      </c>
      <c r="E46" s="24" t="s">
        <v>819</v>
      </c>
      <c r="F46" s="15"/>
      <c r="G46" s="15"/>
      <c r="H46" s="15"/>
      <c r="I46" s="15"/>
      <c r="J46" s="15"/>
    </row>
    <row r="47" spans="1:10" x14ac:dyDescent="0.2">
      <c r="A47" s="14" t="s">
        <v>251</v>
      </c>
      <c r="B47" s="15">
        <v>16.899999999999999</v>
      </c>
      <c r="C47" s="16" t="s">
        <v>820</v>
      </c>
      <c r="D47" s="23" t="s">
        <v>821</v>
      </c>
      <c r="E47" s="24" t="s">
        <v>822</v>
      </c>
      <c r="F47" s="15"/>
      <c r="G47" s="15"/>
      <c r="H47" s="15"/>
      <c r="I47" s="15"/>
      <c r="J47" s="15"/>
    </row>
    <row r="48" spans="1:10" ht="32" x14ac:dyDescent="0.2">
      <c r="A48" s="14" t="s">
        <v>254</v>
      </c>
      <c r="B48" s="15" t="s">
        <v>823</v>
      </c>
      <c r="C48" s="16" t="s">
        <v>824</v>
      </c>
      <c r="D48" s="24" t="s">
        <v>825</v>
      </c>
      <c r="E48" s="24" t="s">
        <v>826</v>
      </c>
      <c r="F48" s="15"/>
      <c r="G48" s="15"/>
      <c r="H48" s="15"/>
      <c r="I48" s="15"/>
      <c r="J48" s="15"/>
    </row>
    <row r="49" spans="1:10" ht="32" x14ac:dyDescent="0.2">
      <c r="A49" s="14" t="s">
        <v>827</v>
      </c>
      <c r="B49" s="15">
        <v>16.11</v>
      </c>
      <c r="C49" s="16" t="s">
        <v>828</v>
      </c>
      <c r="D49" s="23" t="s">
        <v>829</v>
      </c>
      <c r="E49" s="24" t="s">
        <v>830</v>
      </c>
      <c r="F49" s="15"/>
      <c r="G49" s="15"/>
      <c r="H49" s="15"/>
      <c r="I49" s="15"/>
      <c r="J49" s="15"/>
    </row>
    <row r="50" spans="1:10" ht="48" x14ac:dyDescent="0.2">
      <c r="A50" s="14" t="s">
        <v>257</v>
      </c>
      <c r="B50" s="15">
        <v>16.12</v>
      </c>
      <c r="C50" s="16" t="s">
        <v>831</v>
      </c>
      <c r="D50" s="24" t="s">
        <v>832</v>
      </c>
      <c r="E50" s="24" t="s">
        <v>833</v>
      </c>
      <c r="F50" s="15"/>
      <c r="G50" s="15"/>
      <c r="H50" s="15"/>
      <c r="I50" s="15"/>
      <c r="J50" s="15"/>
    </row>
    <row r="51" spans="1:10" x14ac:dyDescent="0.2">
      <c r="A51" s="14" t="s">
        <v>258</v>
      </c>
      <c r="B51" s="15">
        <v>17.100000000000001</v>
      </c>
      <c r="C51" s="16" t="s">
        <v>834</v>
      </c>
      <c r="D51" s="25" t="s">
        <v>835</v>
      </c>
      <c r="E51" s="24" t="s">
        <v>836</v>
      </c>
      <c r="F51" s="15"/>
      <c r="G51" s="15"/>
      <c r="H51" s="15"/>
      <c r="I51" s="15"/>
      <c r="J51" s="15"/>
    </row>
    <row r="52" spans="1:10" ht="32" x14ac:dyDescent="0.2">
      <c r="A52" s="14" t="s">
        <v>259</v>
      </c>
      <c r="B52" s="15">
        <v>17.3</v>
      </c>
      <c r="C52" s="16" t="s">
        <v>837</v>
      </c>
      <c r="D52" s="23" t="s">
        <v>838</v>
      </c>
      <c r="E52" s="24" t="s">
        <v>839</v>
      </c>
      <c r="F52" s="15"/>
      <c r="G52" s="15"/>
      <c r="H52" s="15"/>
      <c r="I52" s="15"/>
      <c r="J52" s="15"/>
    </row>
    <row r="53" spans="1:10" ht="48" x14ac:dyDescent="0.2">
      <c r="A53" s="14" t="s">
        <v>260</v>
      </c>
      <c r="B53" s="15">
        <v>17.399999999999999</v>
      </c>
      <c r="C53" s="16" t="s">
        <v>840</v>
      </c>
      <c r="D53" s="23" t="s">
        <v>841</v>
      </c>
      <c r="E53" s="24" t="s">
        <v>842</v>
      </c>
      <c r="F53" s="15"/>
      <c r="G53" s="15"/>
      <c r="H53" s="15"/>
      <c r="I53" s="15"/>
      <c r="J53" s="15"/>
    </row>
    <row r="54" spans="1:10" ht="32" x14ac:dyDescent="0.2">
      <c r="A54" s="14" t="s">
        <v>261</v>
      </c>
      <c r="B54" s="15">
        <v>17.5</v>
      </c>
      <c r="C54" s="16" t="s">
        <v>843</v>
      </c>
      <c r="D54" s="23" t="s">
        <v>844</v>
      </c>
      <c r="E54" s="24" t="s">
        <v>845</v>
      </c>
      <c r="F54" s="15"/>
      <c r="G54" s="15"/>
      <c r="H54" s="15"/>
      <c r="I54" s="15"/>
      <c r="J54" s="15"/>
    </row>
    <row r="55" spans="1:10" ht="21" x14ac:dyDescent="0.25">
      <c r="A55" s="14" t="s">
        <v>191</v>
      </c>
      <c r="B55" s="15"/>
      <c r="C55" s="16"/>
      <c r="D55" s="7" t="s">
        <v>846</v>
      </c>
      <c r="E55" s="26" t="s">
        <v>847</v>
      </c>
      <c r="F55" s="15"/>
      <c r="G55" s="15"/>
      <c r="H55" s="15"/>
      <c r="I55" s="15"/>
      <c r="J55" s="15"/>
    </row>
    <row r="56" spans="1:10" x14ac:dyDescent="0.2">
      <c r="A56" s="27"/>
      <c r="D56" s="1"/>
      <c r="E56" s="15"/>
      <c r="F56" s="15"/>
      <c r="G56" s="15"/>
      <c r="H56" s="15"/>
      <c r="I56" s="15"/>
      <c r="J56" s="15"/>
    </row>
    <row r="57" spans="1:10" x14ac:dyDescent="0.2">
      <c r="A57" s="27"/>
      <c r="D57" s="1"/>
      <c r="E57" s="15"/>
      <c r="F57" s="15"/>
      <c r="G57" s="15"/>
      <c r="H57" s="15"/>
      <c r="I57" s="15"/>
      <c r="J57" s="15"/>
    </row>
    <row r="58" spans="1:10" x14ac:dyDescent="0.2">
      <c r="A58" s="14"/>
      <c r="B58" s="15"/>
      <c r="C58" s="16"/>
      <c r="D58" s="16"/>
      <c r="E58" s="15"/>
      <c r="F58" s="15"/>
      <c r="G58" s="15"/>
      <c r="H58" s="15"/>
      <c r="I58" s="15"/>
      <c r="J58" s="15"/>
    </row>
    <row r="59" spans="1:10" x14ac:dyDescent="0.2">
      <c r="A59" s="14"/>
      <c r="B59" s="15"/>
      <c r="C59" s="16"/>
      <c r="D59" s="16"/>
      <c r="E59" s="15"/>
      <c r="F59" s="15"/>
      <c r="G59" s="15"/>
      <c r="H59" s="15"/>
      <c r="I59" s="15"/>
      <c r="J59" s="15"/>
    </row>
    <row r="60" spans="1:10" x14ac:dyDescent="0.2">
      <c r="A60" s="14"/>
      <c r="B60" s="15"/>
      <c r="C60" s="16"/>
      <c r="D60" s="16"/>
      <c r="E60" s="15"/>
      <c r="F60" s="15"/>
      <c r="G60" s="15"/>
      <c r="H60" s="15"/>
      <c r="I60" s="15"/>
      <c r="J60" s="15"/>
    </row>
    <row r="61" spans="1:10" x14ac:dyDescent="0.2">
      <c r="A61" s="14"/>
      <c r="B61" s="15"/>
      <c r="C61" s="16"/>
      <c r="D61" s="16"/>
      <c r="E61" s="15"/>
      <c r="F61" s="15"/>
      <c r="G61" s="15"/>
      <c r="H61" s="15"/>
      <c r="I61" s="15"/>
      <c r="J61" s="15"/>
    </row>
    <row r="62" spans="1:10" x14ac:dyDescent="0.2">
      <c r="A62" s="14"/>
      <c r="B62" s="15"/>
      <c r="C62" s="16"/>
      <c r="D62" s="16"/>
      <c r="E62" s="15"/>
      <c r="F62" s="15"/>
      <c r="G62" s="15"/>
      <c r="H62" s="15"/>
      <c r="I62" s="15"/>
      <c r="J62" s="15"/>
    </row>
    <row r="63" spans="1:10" x14ac:dyDescent="0.2">
      <c r="A63" s="14"/>
      <c r="B63" s="15"/>
      <c r="C63" s="16"/>
      <c r="D63" s="16"/>
      <c r="E63" s="15"/>
      <c r="F63" s="15"/>
      <c r="G63" s="15"/>
      <c r="H63" s="15"/>
      <c r="I63" s="15"/>
      <c r="J63" s="15"/>
    </row>
    <row r="64" spans="1:10" x14ac:dyDescent="0.2">
      <c r="A64" s="14"/>
      <c r="B64" s="15"/>
      <c r="C64" s="16"/>
      <c r="D64" s="16"/>
      <c r="E64" s="15"/>
      <c r="F64" s="15"/>
      <c r="G64" s="15"/>
      <c r="H64" s="15"/>
      <c r="I64" s="15"/>
      <c r="J64" s="15"/>
    </row>
    <row r="65" spans="1:10" x14ac:dyDescent="0.2">
      <c r="A65" s="14"/>
      <c r="B65" s="15"/>
      <c r="C65" s="16"/>
      <c r="D65" s="16"/>
      <c r="E65" s="15"/>
      <c r="F65" s="15"/>
      <c r="G65" s="15"/>
      <c r="H65" s="15"/>
      <c r="I65" s="15"/>
      <c r="J65" s="15"/>
    </row>
    <row r="66" spans="1:10" x14ac:dyDescent="0.2">
      <c r="A66" s="14"/>
      <c r="B66" s="15"/>
      <c r="C66" s="16"/>
      <c r="D66" s="16"/>
      <c r="E66" s="15"/>
      <c r="F66" s="15"/>
      <c r="G66" s="15"/>
      <c r="H66" s="15"/>
      <c r="I66" s="15"/>
      <c r="J66" s="15"/>
    </row>
    <row r="67" spans="1:10" x14ac:dyDescent="0.2">
      <c r="A67" s="14"/>
      <c r="B67" s="15"/>
      <c r="C67" s="16"/>
      <c r="D67" s="16"/>
      <c r="E67" s="15"/>
      <c r="F67" s="15"/>
      <c r="G67" s="15"/>
      <c r="H67" s="15"/>
      <c r="I67" s="15"/>
      <c r="J67" s="15"/>
    </row>
    <row r="68" spans="1:10" x14ac:dyDescent="0.2">
      <c r="A68" s="14"/>
      <c r="B68" s="15"/>
      <c r="C68" s="16"/>
      <c r="D68" s="16"/>
      <c r="E68" s="15"/>
      <c r="F68" s="15"/>
      <c r="G68" s="15"/>
      <c r="H68" s="15"/>
      <c r="I68" s="15"/>
      <c r="J68" s="15"/>
    </row>
    <row r="69" spans="1:10" x14ac:dyDescent="0.2">
      <c r="A69" s="14"/>
      <c r="B69" s="15"/>
      <c r="C69" s="16"/>
      <c r="D69" s="16"/>
      <c r="E69" s="15"/>
      <c r="F69" s="15"/>
      <c r="G69" s="15"/>
      <c r="H69" s="15"/>
      <c r="I69" s="15"/>
      <c r="J69" s="15"/>
    </row>
    <row r="70" spans="1:10" x14ac:dyDescent="0.2">
      <c r="A70" s="14"/>
      <c r="B70" s="15"/>
      <c r="C70" s="16"/>
      <c r="D70" s="16"/>
      <c r="E70" s="15"/>
      <c r="F70" s="15"/>
      <c r="G70" s="15"/>
      <c r="H70" s="15"/>
      <c r="I70" s="15"/>
      <c r="J70" s="15"/>
    </row>
    <row r="71" spans="1:10" x14ac:dyDescent="0.2">
      <c r="A71" s="14"/>
      <c r="B71" s="15"/>
      <c r="C71" s="16"/>
      <c r="D71" s="16"/>
      <c r="E71" s="15"/>
      <c r="F71" s="15"/>
      <c r="G71" s="15"/>
      <c r="H71" s="15"/>
      <c r="I71" s="15"/>
      <c r="J71" s="15"/>
    </row>
    <row r="72" spans="1:10" x14ac:dyDescent="0.2">
      <c r="A72" s="14"/>
      <c r="B72" s="15"/>
      <c r="C72" s="16"/>
      <c r="D72" s="16"/>
      <c r="E72" s="15"/>
      <c r="F72" s="15"/>
      <c r="G72" s="15"/>
      <c r="H72" s="15"/>
      <c r="I72" s="15"/>
      <c r="J72" s="15"/>
    </row>
    <row r="73" spans="1:10" x14ac:dyDescent="0.2">
      <c r="A73" s="14"/>
      <c r="B73" s="15"/>
      <c r="C73" s="16"/>
      <c r="D73" s="16"/>
      <c r="E73" s="15"/>
      <c r="F73" s="15"/>
      <c r="G73" s="15"/>
      <c r="H73" s="15"/>
      <c r="I73" s="15"/>
      <c r="J73" s="15"/>
    </row>
    <row r="74" spans="1:10" x14ac:dyDescent="0.2">
      <c r="A74" s="14"/>
      <c r="B74" s="15"/>
      <c r="C74" s="16"/>
      <c r="D74" s="16"/>
      <c r="E74" s="15"/>
      <c r="F74" s="15"/>
      <c r="G74" s="15"/>
      <c r="H74" s="15"/>
      <c r="I74" s="15"/>
      <c r="J74" s="15"/>
    </row>
    <row r="75" spans="1:10" x14ac:dyDescent="0.2">
      <c r="A75" s="14"/>
      <c r="B75" s="15"/>
      <c r="C75" s="16"/>
      <c r="D75" s="16"/>
      <c r="E75" s="15"/>
      <c r="F75" s="15"/>
      <c r="G75" s="15"/>
      <c r="H75" s="15"/>
      <c r="I75" s="15"/>
      <c r="J75" s="15"/>
    </row>
    <row r="76" spans="1:10" x14ac:dyDescent="0.2">
      <c r="A76" s="14"/>
      <c r="B76" s="15"/>
      <c r="C76" s="16"/>
      <c r="D76" s="16"/>
      <c r="E76" s="15"/>
      <c r="F76" s="15"/>
      <c r="G76" s="15"/>
      <c r="H76" s="15"/>
      <c r="I76" s="15"/>
      <c r="J76" s="15"/>
    </row>
    <row r="77" spans="1:10" x14ac:dyDescent="0.2">
      <c r="A77" s="14"/>
      <c r="B77" s="15"/>
      <c r="C77" s="16"/>
      <c r="D77" s="16"/>
      <c r="E77" s="15"/>
      <c r="F77" s="15"/>
      <c r="G77" s="15"/>
      <c r="H77" s="15"/>
      <c r="I77" s="15"/>
      <c r="J77" s="15"/>
    </row>
    <row r="78" spans="1:10" x14ac:dyDescent="0.2">
      <c r="A78" s="14"/>
      <c r="B78" s="15"/>
      <c r="C78" s="16"/>
      <c r="D78" s="16"/>
      <c r="E78" s="15"/>
      <c r="F78" s="15"/>
      <c r="G78" s="15"/>
      <c r="H78" s="15"/>
      <c r="I78" s="15"/>
      <c r="J78" s="15"/>
    </row>
    <row r="79" spans="1:10" x14ac:dyDescent="0.2">
      <c r="A79" s="14"/>
      <c r="B79" s="15"/>
      <c r="C79" s="16"/>
      <c r="D79" s="16"/>
      <c r="E79" s="15"/>
      <c r="F79" s="15"/>
      <c r="G79" s="15"/>
      <c r="H79" s="15"/>
      <c r="I79" s="15"/>
      <c r="J79" s="15"/>
    </row>
    <row r="80" spans="1:10" x14ac:dyDescent="0.2">
      <c r="A80" s="14"/>
      <c r="B80" s="15"/>
      <c r="C80" s="16"/>
      <c r="D80" s="16"/>
      <c r="E80" s="15"/>
      <c r="F80" s="15"/>
      <c r="G80" s="15"/>
      <c r="H80" s="15"/>
      <c r="I80" s="15"/>
      <c r="J80" s="15"/>
    </row>
    <row r="81" spans="1:10" x14ac:dyDescent="0.2">
      <c r="A81" s="14"/>
      <c r="B81" s="15"/>
      <c r="C81" s="16"/>
      <c r="D81" s="16"/>
      <c r="E81" s="15"/>
      <c r="F81" s="15"/>
      <c r="G81" s="15"/>
      <c r="H81" s="15"/>
      <c r="I81" s="15"/>
      <c r="J81" s="15"/>
    </row>
    <row r="82" spans="1:10" x14ac:dyDescent="0.2">
      <c r="A82" s="14"/>
      <c r="B82" s="15"/>
      <c r="C82" s="16"/>
      <c r="D82" s="16"/>
      <c r="E82" s="15"/>
      <c r="F82" s="15"/>
      <c r="G82" s="15"/>
      <c r="H82" s="15"/>
      <c r="I82" s="15"/>
      <c r="J82" s="15"/>
    </row>
    <row r="83" spans="1:10" x14ac:dyDescent="0.2">
      <c r="A83" s="14"/>
      <c r="B83" s="15"/>
      <c r="C83" s="16"/>
      <c r="D83" s="16"/>
      <c r="E83" s="15"/>
      <c r="F83" s="15"/>
      <c r="G83" s="15"/>
      <c r="H83" s="15"/>
      <c r="I83" s="15"/>
      <c r="J83" s="15"/>
    </row>
    <row r="84" spans="1:10" x14ac:dyDescent="0.2">
      <c r="A84" s="14"/>
      <c r="B84" s="15"/>
      <c r="C84" s="16"/>
      <c r="D84" s="16"/>
      <c r="E84" s="15"/>
      <c r="F84" s="15"/>
      <c r="G84" s="15"/>
      <c r="H84" s="15"/>
      <c r="I84" s="15"/>
      <c r="J84" s="15"/>
    </row>
    <row r="85" spans="1:10" x14ac:dyDescent="0.2">
      <c r="A85" s="14"/>
      <c r="B85" s="15"/>
      <c r="C85" s="16"/>
      <c r="D85" s="16"/>
      <c r="E85" s="15"/>
      <c r="F85" s="15"/>
      <c r="G85" s="15"/>
      <c r="H85" s="15"/>
      <c r="I85" s="15"/>
      <c r="J85" s="15"/>
    </row>
    <row r="86" spans="1:10" x14ac:dyDescent="0.2">
      <c r="A86" s="14"/>
      <c r="B86" s="15"/>
      <c r="C86" s="16"/>
      <c r="D86" s="16"/>
      <c r="E86" s="15"/>
      <c r="F86" s="15"/>
      <c r="G86" s="15"/>
      <c r="H86" s="15"/>
      <c r="I86" s="15"/>
      <c r="J86" s="15"/>
    </row>
    <row r="87" spans="1:10" x14ac:dyDescent="0.2">
      <c r="A87" s="14"/>
      <c r="B87" s="15"/>
      <c r="C87" s="16"/>
      <c r="D87" s="16"/>
      <c r="E87" s="15"/>
      <c r="F87" s="15"/>
      <c r="G87" s="15"/>
      <c r="H87" s="15"/>
      <c r="I87" s="15"/>
      <c r="J87" s="15"/>
    </row>
    <row r="88" spans="1:10" x14ac:dyDescent="0.2">
      <c r="A88" s="14"/>
      <c r="B88" s="15"/>
      <c r="C88" s="16"/>
      <c r="D88" s="16"/>
      <c r="E88" s="15"/>
      <c r="F88" s="15"/>
      <c r="G88" s="15"/>
      <c r="H88" s="15"/>
      <c r="I88" s="15"/>
      <c r="J88" s="15"/>
    </row>
    <row r="89" spans="1:10" x14ac:dyDescent="0.2">
      <c r="A89" s="14"/>
      <c r="B89" s="15"/>
      <c r="C89" s="16"/>
      <c r="D89" s="16"/>
      <c r="E89" s="15"/>
      <c r="F89" s="15"/>
      <c r="G89" s="15"/>
      <c r="H89" s="15"/>
      <c r="I89" s="15"/>
      <c r="J89" s="15"/>
    </row>
    <row r="90" spans="1:10" x14ac:dyDescent="0.2">
      <c r="A90" s="14"/>
      <c r="B90" s="15"/>
      <c r="C90" s="16"/>
      <c r="D90" s="16"/>
      <c r="E90" s="15"/>
      <c r="F90" s="15"/>
      <c r="G90" s="15"/>
      <c r="H90" s="15"/>
      <c r="I90" s="15"/>
      <c r="J90" s="15"/>
    </row>
    <row r="91" spans="1:10" x14ac:dyDescent="0.2">
      <c r="A91" s="14"/>
      <c r="B91" s="15"/>
      <c r="C91" s="16"/>
      <c r="D91" s="16"/>
      <c r="E91" s="15"/>
      <c r="F91" s="15"/>
      <c r="G91" s="15"/>
      <c r="H91" s="15"/>
      <c r="I91" s="15"/>
      <c r="J91" s="15"/>
    </row>
    <row r="92" spans="1:10" x14ac:dyDescent="0.2">
      <c r="A92" s="14"/>
      <c r="B92" s="15"/>
      <c r="C92" s="16"/>
      <c r="D92" s="16"/>
      <c r="E92" s="15"/>
      <c r="F92" s="15"/>
      <c r="G92" s="15"/>
      <c r="H92" s="15"/>
      <c r="I92" s="15"/>
      <c r="J92"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translations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 Cole Thomas</dc:creator>
  <cp:lastModifiedBy>Microsoft Office User</cp:lastModifiedBy>
  <dcterms:created xsi:type="dcterms:W3CDTF">2019-03-25T17:08:00Z</dcterms:created>
  <dcterms:modified xsi:type="dcterms:W3CDTF">2022-05-31T18:25:28Z</dcterms:modified>
</cp:coreProperties>
</file>