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66925"/>
  <mc:AlternateContent xmlns:mc="http://schemas.openxmlformats.org/markup-compatibility/2006">
    <mc:Choice Requires="x15">
      <x15ac:absPath xmlns:x15ac="http://schemas.microsoft.com/office/spreadsheetml/2010/11/ac" url="O:\FPDEA\Surveys\2025 Enterprise Surveys\Maldives\_Implementation Report\Maldives2025_Enterprise_Survey_Documentation\"/>
    </mc:Choice>
  </mc:AlternateContent>
  <xr:revisionPtr revIDLastSave="0" documentId="13_ncr:1_{5E22D358-0210-41BC-9592-342E4B97CD21}" xr6:coauthVersionLast="47" xr6:coauthVersionMax="47" xr10:uidLastSave="{00000000-0000-0000-0000-000000000000}"/>
  <bookViews>
    <workbookView xWindow="-120" yWindow="-120" windowWidth="21840" windowHeight="13020" firstSheet="5" activeTab="1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state="hidden" r:id="rId7"/>
    <sheet name="Table 7 Universe Estimates" sheetId="20" r:id="rId8"/>
    <sheet name="Table 9 Median Universe Est" sheetId="19" state="hidden" r:id="rId9"/>
    <sheet name="Table 10 Strict Universe Est" sheetId="18" state="hidden" r:id="rId10"/>
    <sheet name="Table 8 Item Response Rates" sheetId="29" r:id="rId11"/>
    <sheet name="universe" sheetId="24" state="hidden" r:id="rId12"/>
    <sheet name="frame fresh and panel" sheetId="3" state="hidden" r:id="rId13"/>
    <sheet name="original survey design" sheetId="33" state="hidden" r:id="rId14"/>
    <sheet name="yield calculation" sheetId="26" state="hidden" r:id="rId15"/>
    <sheet name="achieved fresh and panel" sheetId="1" state="hidden" r:id="rId16"/>
    <sheet name="achieved panel" sheetId="2" state="hidden" r:id="rId17"/>
    <sheet name="universe_strict" sheetId="21" state="hidden" r:id="rId18"/>
    <sheet name="universe_median" sheetId="22" state="hidden" r:id="rId19"/>
    <sheet name="universe_weak" sheetId="23" state="hidden" r:id="rId20"/>
    <sheet name="item response" sheetId="30" state="hidden" r:id="rId21"/>
  </sheets>
  <definedNames>
    <definedName name="_xlnm._FilterDatabase" localSheetId="20" hidden="1">'item response'!$A$1:$G$9</definedName>
    <definedName name="_xlnm._FilterDatabase" localSheetId="5" hidden="1">'Table 6 Achieved Total Sample '!$A$1:$E$5</definedName>
    <definedName name="_xlnm._FilterDatabase" localSheetId="6" hidden="1">'Table 7 Achieved Panel Sample'!$A$1:$E$5</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25" l="1"/>
  <c r="D6" i="25"/>
  <c r="E6" i="25"/>
  <c r="F2" i="14"/>
  <c r="E6" i="14"/>
  <c r="D6" i="14"/>
  <c r="C6" i="14"/>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C5" i="18"/>
  <c r="D4" i="18"/>
  <c r="D5" i="18" s="1"/>
  <c r="C4" i="18"/>
  <c r="B4" i="18"/>
  <c r="A4" i="18"/>
  <c r="D3" i="18"/>
  <c r="C3" i="18"/>
  <c r="B3" i="18"/>
  <c r="A3" i="18"/>
  <c r="E2" i="18"/>
  <c r="E5" i="18" s="1"/>
  <c r="D2" i="18"/>
  <c r="C2" i="18"/>
  <c r="B2" i="18"/>
  <c r="A2" i="18"/>
  <c r="E1" i="18"/>
  <c r="D1" i="18"/>
  <c r="C1" i="18"/>
  <c r="D5" i="19"/>
  <c r="D4" i="19"/>
  <c r="C4" i="19"/>
  <c r="B4" i="19"/>
  <c r="A4" i="19"/>
  <c r="D3" i="19"/>
  <c r="C3" i="19"/>
  <c r="B3" i="19"/>
  <c r="A3" i="19"/>
  <c r="D2" i="19"/>
  <c r="C2" i="19"/>
  <c r="C5" i="19" s="1"/>
  <c r="B2" i="19"/>
  <c r="A2" i="19"/>
  <c r="E1" i="19"/>
  <c r="D1" i="19"/>
  <c r="C1" i="19"/>
  <c r="D4" i="20"/>
  <c r="C4" i="20"/>
  <c r="B4" i="20"/>
  <c r="A4" i="20"/>
  <c r="D3" i="20"/>
  <c r="C3" i="20"/>
  <c r="B3" i="20"/>
  <c r="A3" i="20"/>
  <c r="D2" i="20"/>
  <c r="D5" i="20" s="1"/>
  <c r="C2" i="20"/>
  <c r="E2" i="20" s="1"/>
  <c r="E5" i="20" s="1"/>
  <c r="B2" i="20"/>
  <c r="A2" i="20"/>
  <c r="E1" i="20"/>
  <c r="D1" i="20"/>
  <c r="C1" i="20"/>
  <c r="C5" i="16"/>
  <c r="D4" i="16"/>
  <c r="D5" i="16" s="1"/>
  <c r="C4" i="16"/>
  <c r="B4" i="16"/>
  <c r="A4" i="16"/>
  <c r="D3" i="16"/>
  <c r="C3" i="16"/>
  <c r="B3" i="16"/>
  <c r="A3" i="16"/>
  <c r="E2" i="16"/>
  <c r="E5" i="16" s="1"/>
  <c r="D2" i="16"/>
  <c r="C2" i="16"/>
  <c r="B2" i="16"/>
  <c r="A2" i="16"/>
  <c r="E1" i="16"/>
  <c r="D1" i="16"/>
  <c r="C1" i="16"/>
  <c r="D4" i="17"/>
  <c r="C4" i="17"/>
  <c r="B4" i="17"/>
  <c r="A4" i="17"/>
  <c r="D3" i="17"/>
  <c r="C3" i="17"/>
  <c r="B3" i="17"/>
  <c r="A3" i="17"/>
  <c r="D2" i="17"/>
  <c r="D5" i="17" s="1"/>
  <c r="C2" i="17"/>
  <c r="C5" i="17" s="1"/>
  <c r="B2" i="17"/>
  <c r="A2" i="17"/>
  <c r="E1" i="17"/>
  <c r="D1" i="17"/>
  <c r="C1" i="1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E5" i="32"/>
  <c r="D5" i="32"/>
  <c r="C5" i="32"/>
  <c r="A5" i="32"/>
  <c r="E4" i="32"/>
  <c r="D4" i="32"/>
  <c r="C4" i="32"/>
  <c r="B4" i="32"/>
  <c r="A4" i="32"/>
  <c r="E3" i="32"/>
  <c r="D3" i="32"/>
  <c r="C3" i="32"/>
  <c r="B3" i="32"/>
  <c r="A3" i="32"/>
  <c r="E2" i="32"/>
  <c r="E6" i="32" s="1"/>
  <c r="D2" i="32"/>
  <c r="D6" i="32" s="1"/>
  <c r="C2" i="32"/>
  <c r="F2" i="32" s="1"/>
  <c r="F6" i="32" s="1"/>
  <c r="B2" i="32"/>
  <c r="A2" i="32"/>
  <c r="E1" i="32"/>
  <c r="D1" i="32"/>
  <c r="C1" i="32"/>
  <c r="E5" i="14"/>
  <c r="D5" i="14"/>
  <c r="C5" i="14"/>
  <c r="A5" i="14"/>
  <c r="E4" i="14"/>
  <c r="D4" i="14"/>
  <c r="C4" i="14"/>
  <c r="A4" i="14"/>
  <c r="E3" i="14"/>
  <c r="D3" i="14"/>
  <c r="C3" i="14"/>
  <c r="B3" i="14"/>
  <c r="A3" i="14"/>
  <c r="E2" i="14"/>
  <c r="D2" i="14"/>
  <c r="C2" i="14"/>
  <c r="F6" i="14" s="1"/>
  <c r="B2" i="14"/>
  <c r="A2" i="14"/>
  <c r="D1" i="14"/>
  <c r="C1" i="14"/>
  <c r="E5" i="25"/>
  <c r="D5" i="25"/>
  <c r="C5" i="25"/>
  <c r="A5" i="25"/>
  <c r="E4" i="25"/>
  <c r="D4" i="25"/>
  <c r="C4" i="25"/>
  <c r="E3" i="25"/>
  <c r="D3" i="25"/>
  <c r="C3" i="25"/>
  <c r="B3" i="25"/>
  <c r="A3" i="25"/>
  <c r="E2" i="25"/>
  <c r="D2" i="25"/>
  <c r="C2" i="25"/>
  <c r="F2" i="25" s="1"/>
  <c r="F6" i="25" s="1"/>
  <c r="B2" i="25"/>
  <c r="A2" i="25"/>
  <c r="D1" i="25"/>
  <c r="C1" i="25"/>
  <c r="C5" i="20" l="1"/>
  <c r="C6" i="32"/>
  <c r="E2" i="17"/>
  <c r="E5" i="17" s="1"/>
  <c r="E2" i="19"/>
  <c r="E5" i="19" s="1"/>
</calcChain>
</file>

<file path=xl/sharedStrings.xml><?xml version="1.0" encoding="utf-8"?>
<sst xmlns="http://schemas.openxmlformats.org/spreadsheetml/2006/main" count="232" uniqueCount="71">
  <si>
    <t>Screening phase</t>
  </si>
  <si>
    <t>Eligibles</t>
  </si>
  <si>
    <t>Ineligible + out of target</t>
  </si>
  <si>
    <t>Stratification</t>
  </si>
  <si>
    <t>Small (5-19)</t>
  </si>
  <si>
    <t>Medium (20-99)</t>
  </si>
  <si>
    <t/>
  </si>
  <si>
    <t>Region</t>
  </si>
  <si>
    <t>Sector</t>
  </si>
  <si>
    <t>Size</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</si>
  <si>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</si>
  <si>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</si>
  <si>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</si>
  <si>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</si>
  <si>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</si>
  <si>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</si>
  <si>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</si>
  <si>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</si>
  <si>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</si>
  <si>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</si>
  <si>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</si>
  <si>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</si>
  <si>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</si>
  <si>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</si>
  <si>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</si>
  <si>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</si>
  <si>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</si>
  <si>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</si>
  <si>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</si>
  <si>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</si>
  <si>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</si>
  <si>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</si>
  <si>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</si>
  <si>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</si>
  <si>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</si>
  <si>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</si>
  <si>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stratificationregionname</t>
  </si>
  <si>
    <t>stratificationsizename</t>
  </si>
  <si>
    <t>Yield</t>
  </si>
  <si>
    <t>Survey_response_rate</t>
  </si>
  <si>
    <t>Frame_quality</t>
  </si>
  <si>
    <t>Survey</t>
  </si>
  <si>
    <t>Cell</t>
  </si>
  <si>
    <t>Fresh/Panel</t>
  </si>
  <si>
    <t>Size</t>
  </si>
  <si>
    <t>Region</t>
  </si>
  <si>
    <t>Sector</t>
  </si>
  <si>
    <t>Name</t>
  </si>
  <si>
    <t>Fresh</t>
  </si>
  <si>
    <t>Small (5-19)</t>
  </si>
  <si>
    <t>Medium (20-99)</t>
  </si>
  <si>
    <t>rr_d2</t>
  </si>
  <si>
    <t>rr_l1</t>
  </si>
  <si>
    <t>rr_n2a</t>
  </si>
  <si>
    <t>rr_TFP</t>
  </si>
  <si>
    <t>Large (100 or more)</t>
  </si>
  <si>
    <t>_Manufacturing</t>
  </si>
  <si>
    <t>_Services</t>
  </si>
  <si>
    <t>a3ax</t>
  </si>
  <si>
    <t>sizex</t>
  </si>
  <si>
    <t>stratificationregioncode</t>
  </si>
  <si>
    <t>Manufacturing</t>
  </si>
  <si>
    <t>Services</t>
  </si>
  <si>
    <t>Maldives</t>
  </si>
  <si>
    <t>Unknown</t>
  </si>
  <si>
    <t>Maldives 2025</t>
  </si>
  <si>
    <t>_Unknown</t>
  </si>
  <si>
    <t>Grand Total</t>
  </si>
  <si>
    <t>Large (100+)</t>
  </si>
  <si>
    <t>Source: MoEDT, MIRA, MPO</t>
  </si>
  <si>
    <t>Note: The universe table has been adjusted so that, for each cell, the final value corresponds to the greater of the reported universe count and the sample frame count.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</si>
</sst>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7"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sz val="12"/>
      <name val="Times New Roman"/>
      <family val="1"/>
    </font>
    <font>
      <b/>
      <sz val="12"/>
      <name val="Times New Roman"/>
      <family val="1"/>
    </font>
    <font>
      <sz val="11"/>
      <name val="Calibri"/>
      <family val="2"/>
    </font>
    <font>
      <sz val="9"/>
      <name val="Times New Roman"/>
      <family val="1"/>
    </font>
    <font>
      <b/>
      <sz val="11"/>
      <color theme="3"/>
      <name val="Times New Roman"/>
      <family val="1"/>
    </font>
    <font>
      <b/>
      <sz val="11"/>
      <name val="Times New Roman"/>
      <family val="1"/>
    </font>
    <font>
      <sz val="11"/>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2" fillId="0" borderId="0" applyFont="0" applyFill="0" applyBorder="0" applyAlignment="0" applyProtection="0"/>
  </cellStyleXfs>
  <cellXfs count="40">
    <xf numFmtId="0" fontId="0" fillId="0" borderId="0" xfId="0"/>
    <xf numFmtId="0" fontId="5" fillId="2" borderId="1" xfId="2" applyFont="1" applyFill="1" applyAlignment="1">
      <alignment horizontal="right" wrapText="1"/>
    </xf>
    <xf numFmtId="0" fontId="6" fillId="0" borderId="0" xfId="0" applyFont="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2" fillId="0" borderId="0" xfId="0" applyFont="1"/>
    <xf numFmtId="3" fontId="0" fillId="0" borderId="3" xfId="0" applyNumberFormat="1" applyBorder="1"/>
    <xf numFmtId="0" fontId="5" fillId="2" borderId="1" xfId="2" applyNumberFormat="1" applyFont="1" applyFill="1" applyAlignment="1">
      <alignment horizontal="right" wrapText="1"/>
    </xf>
    <xf numFmtId="0" fontId="10" fillId="0" borderId="0" xfId="0" applyFont="1"/>
    <xf numFmtId="9" fontId="10" fillId="0" borderId="3" xfId="1" applyFont="1" applyBorder="1"/>
    <xf numFmtId="9" fontId="10" fillId="0" borderId="5" xfId="1" applyFont="1" applyBorder="1"/>
    <xf numFmtId="9" fontId="10" fillId="0" borderId="4" xfId="1" applyFont="1" applyBorder="1"/>
    <xf numFmtId="164" fontId="10" fillId="0" borderId="3" xfId="1" applyNumberFormat="1" applyFont="1" applyBorder="1"/>
    <xf numFmtId="164" fontId="10" fillId="0" borderId="5" xfId="1" applyNumberFormat="1" applyFont="1" applyBorder="1"/>
    <xf numFmtId="164" fontId="10" fillId="0" borderId="4" xfId="1" applyNumberFormat="1" applyFont="1" applyBorder="1"/>
    <xf numFmtId="3" fontId="10" fillId="0" borderId="3" xfId="1" applyNumberFormat="1" applyFont="1" applyBorder="1"/>
    <xf numFmtId="3" fontId="10" fillId="0" borderId="4" xfId="1" applyNumberFormat="1" applyFont="1" applyBorder="1"/>
    <xf numFmtId="165" fontId="5" fillId="2" borderId="1" xfId="7" applyNumberFormat="1" applyFont="1" applyFill="1" applyBorder="1" applyAlignment="1">
      <alignment horizontal="right" wrapText="1"/>
    </xf>
    <xf numFmtId="165" fontId="7" fillId="2" borderId="2" xfId="7" applyNumberFormat="1" applyFont="1" applyFill="1" applyBorder="1"/>
    <xf numFmtId="3" fontId="6" fillId="0" borderId="0" xfId="0" applyNumberFormat="1" applyFont="1"/>
    <xf numFmtId="0" fontId="10" fillId="0" borderId="4" xfId="0" applyFont="1" applyBorder="1"/>
    <xf numFmtId="10" fontId="11" fillId="0" borderId="6" xfId="1" applyNumberFormat="1" applyFont="1" applyBorder="1" applyAlignment="1">
      <alignment wrapText="1"/>
    </xf>
    <xf numFmtId="10" fontId="11" fillId="0" borderId="6" xfId="1" applyNumberFormat="1" applyFont="1" applyBorder="1" applyAlignment="1">
      <alignment horizontal="center" wrapText="1"/>
    </xf>
    <xf numFmtId="0" fontId="13" fillId="0" borderId="0" xfId="0" applyFont="1"/>
    <xf numFmtId="0" fontId="13" fillId="0" borderId="0" xfId="0" applyFont="1" applyAlignment="1">
      <alignment vertical="center"/>
    </xf>
    <xf numFmtId="164" fontId="10" fillId="0" borderId="3" xfId="1" applyNumberFormat="1" applyFont="1" applyFill="1" applyBorder="1"/>
    <xf numFmtId="164" fontId="10" fillId="0" borderId="5" xfId="1" applyNumberFormat="1" applyFont="1" applyFill="1" applyBorder="1" applyAlignment="1">
      <alignment horizontal="right"/>
    </xf>
    <xf numFmtId="0" fontId="14" fillId="2" borderId="1" xfId="2" applyFont="1" applyFill="1"/>
    <xf numFmtId="1" fontId="15" fillId="0" borderId="0" xfId="0" applyNumberFormat="1" applyFont="1"/>
    <xf numFmtId="0" fontId="16" fillId="0" borderId="0" xfId="0" applyFont="1"/>
    <xf numFmtId="0" fontId="14" fillId="2" borderId="1" xfId="2" applyNumberFormat="1" applyFont="1" applyFill="1"/>
    <xf numFmtId="165" fontId="15" fillId="0" borderId="0" xfId="7" applyNumberFormat="1" applyFont="1"/>
    <xf numFmtId="165" fontId="16" fillId="0" borderId="0" xfId="7" applyNumberFormat="1" applyFont="1"/>
    <xf numFmtId="0" fontId="16" fillId="0" borderId="4" xfId="0" applyFont="1" applyBorder="1"/>
    <xf numFmtId="166" fontId="16" fillId="0" borderId="0" xfId="0" applyNumberFormat="1" applyFont="1"/>
    <xf numFmtId="0" fontId="15" fillId="0" borderId="0" xfId="0" applyFont="1"/>
    <xf numFmtId="0" fontId="6" fillId="0" borderId="7"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F7"/>
  <sheetViews>
    <sheetView workbookViewId="0">
      <selection activeCell="C15" sqref="C15"/>
    </sheetView>
  </sheetViews>
  <sheetFormatPr defaultColWidth="9.140625" defaultRowHeight="15" x14ac:dyDescent="0.25"/>
  <cols>
    <col min="1" max="1" width="15" style="31" customWidth="1"/>
    <col min="2" max="2" width="19.85546875" style="31" bestFit="1" customWidth="1"/>
    <col min="3" max="4" width="13.140625" style="31" bestFit="1" customWidth="1"/>
    <col min="5" max="5" width="13.140625" style="31" customWidth="1"/>
    <col min="6" max="6" width="11.85546875" style="34" customWidth="1"/>
    <col min="7" max="16384" width="9.140625" style="31"/>
  </cols>
  <sheetData>
    <row r="1" spans="1:6" ht="15.75" thickBot="1" x14ac:dyDescent="0.3">
      <c r="A1" s="32"/>
      <c r="B1" s="32"/>
      <c r="C1" s="9" t="str">
        <f>RIGHT(SUBSTITUTE(universe!C1,"_"," "),LEN(SUBSTITUTE(universe!C1,"_"," "))-1)</f>
        <v>Manufacturing</v>
      </c>
      <c r="D1" s="9" t="str">
        <f>RIGHT(SUBSTITUTE(universe!D1,"_"," "),LEN(SUBSTITUTE(universe!D1,"_"," "))-1)</f>
        <v>Services</v>
      </c>
      <c r="E1" s="9" t="s">
        <v>64</v>
      </c>
      <c r="F1" s="19" t="s">
        <v>67</v>
      </c>
    </row>
    <row r="2" spans="1:6" x14ac:dyDescent="0.25">
      <c r="A2" s="3" t="str">
        <f>universe!A2</f>
        <v>Maldives</v>
      </c>
      <c r="B2" s="2" t="str">
        <f>LEFT(universe!B2,FIND(")",universe!B2))</f>
        <v>Small (5-19)</v>
      </c>
      <c r="C2" s="2">
        <f>universe!C2</f>
        <v>302</v>
      </c>
      <c r="D2" s="2">
        <f>universe!D2</f>
        <v>4123</v>
      </c>
      <c r="E2" s="2">
        <f>universe!E2</f>
        <v>1</v>
      </c>
      <c r="F2" s="33">
        <f>SUM(C2:E5)</f>
        <v>9084</v>
      </c>
    </row>
    <row r="3" spans="1:6" x14ac:dyDescent="0.25">
      <c r="A3" s="3" t="str">
        <f>universe!A3</f>
        <v>Maldives</v>
      </c>
      <c r="B3" s="2" t="str">
        <f>LEFT(universe!B3,FIND(")",universe!B3))</f>
        <v>Medium (20-99)</v>
      </c>
      <c r="C3" s="2">
        <f>universe!C3</f>
        <v>42</v>
      </c>
      <c r="D3" s="2">
        <f>universe!D3</f>
        <v>1263</v>
      </c>
      <c r="E3" s="2">
        <f>universe!E3</f>
        <v>0</v>
      </c>
      <c r="F3" s="33"/>
    </row>
    <row r="4" spans="1:6" x14ac:dyDescent="0.25">
      <c r="A4" s="3" t="s">
        <v>63</v>
      </c>
      <c r="B4" s="2" t="s">
        <v>55</v>
      </c>
      <c r="C4" s="2">
        <f>universe!C4</f>
        <v>31</v>
      </c>
      <c r="D4" s="2">
        <f>universe!D4</f>
        <v>2241</v>
      </c>
      <c r="E4" s="2">
        <f>universe!E4</f>
        <v>0</v>
      </c>
      <c r="F4" s="33"/>
    </row>
    <row r="5" spans="1:6" x14ac:dyDescent="0.25">
      <c r="A5" s="3" t="str">
        <f>universe!A4</f>
        <v>Maldives</v>
      </c>
      <c r="B5" s="2" t="s">
        <v>64</v>
      </c>
      <c r="C5" s="21">
        <f>universe!C5</f>
        <v>99</v>
      </c>
      <c r="D5" s="21">
        <f>universe!D5</f>
        <v>982</v>
      </c>
      <c r="E5" s="2">
        <f>universe!E4</f>
        <v>0</v>
      </c>
      <c r="F5" s="33"/>
    </row>
    <row r="6" spans="1:6" s="34" customFormat="1" ht="15.75" thickBot="1" x14ac:dyDescent="0.3">
      <c r="A6" s="20"/>
      <c r="B6" s="20"/>
      <c r="C6" s="20">
        <f>SUM(C2:C5)</f>
        <v>474</v>
      </c>
      <c r="D6" s="20">
        <f>SUM(D2:D5)</f>
        <v>8609</v>
      </c>
      <c r="E6" s="20">
        <f>SUM(E2:E5)</f>
        <v>1</v>
      </c>
      <c r="F6" s="20">
        <f>SUM(F2:F5)</f>
        <v>9084</v>
      </c>
    </row>
    <row r="7" spans="1:6" ht="15.75" thickTop="1" x14ac:dyDescent="0.25">
      <c r="A7" s="25" t="s">
        <v>70</v>
      </c>
    </row>
  </sheetData>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7"/>
  <sheetViews>
    <sheetView workbookViewId="0">
      <selection activeCell="A7" sqref="A7"/>
    </sheetView>
  </sheetViews>
  <sheetFormatPr defaultColWidth="9.140625" defaultRowHeight="15" x14ac:dyDescent="0.25"/>
  <cols>
    <col min="1" max="1" width="14.28515625" style="31" customWidth="1"/>
    <col min="2" max="2" width="15.7109375" style="31" bestFit="1" customWidth="1"/>
    <col min="3" max="3" width="14.28515625" style="31" customWidth="1"/>
    <col min="4" max="5" width="14.140625" style="31" customWidth="1"/>
    <col min="6" max="6" width="11.85546875" style="31" customWidth="1"/>
    <col min="7" max="16384" width="9.140625" style="31"/>
  </cols>
  <sheetData>
    <row r="1" spans="1:6" ht="15.75" thickBot="1" x14ac:dyDescent="0.3">
      <c r="A1" s="29"/>
      <c r="B1" s="29"/>
      <c r="C1" s="1" t="str">
        <f>RIGHT(SUBSTITUTE('frame fresh and panel'!C1,"_"," "),LEN(SUBSTITUTE('frame fresh and panel'!C1,"_"," "))-1)</f>
        <v>Manufacturing</v>
      </c>
      <c r="D1" s="1" t="str">
        <f>RIGHT(SUBSTITUTE('frame fresh and panel'!D1,"_"," "),LEN(SUBSTITUTE('frame fresh and panel'!D1,"_"," "))-1)</f>
        <v>Services</v>
      </c>
      <c r="E1" s="1" t="s">
        <v>64</v>
      </c>
      <c r="F1" s="1" t="s">
        <v>67</v>
      </c>
    </row>
    <row r="2" spans="1:6" x14ac:dyDescent="0.25">
      <c r="A2" s="3" t="str">
        <f>'frame fresh and panel'!A2</f>
        <v>Maldives</v>
      </c>
      <c r="B2" s="2" t="str">
        <f>LEFT('frame fresh and panel'!B2,FIND(")",'frame fresh and panel'!B2))</f>
        <v>Small (5-19)</v>
      </c>
      <c r="C2" s="2">
        <f>'frame fresh and panel'!C2</f>
        <v>145</v>
      </c>
      <c r="D2" s="2">
        <f>'frame fresh and panel'!D2</f>
        <v>4123</v>
      </c>
      <c r="E2" s="2">
        <f>'frame fresh and panel'!E2</f>
        <v>1</v>
      </c>
      <c r="F2" s="37">
        <f>SUM(C2:E5)</f>
        <v>9123</v>
      </c>
    </row>
    <row r="3" spans="1:6" x14ac:dyDescent="0.25">
      <c r="A3" s="3" t="str">
        <f>'frame fresh and panel'!A3</f>
        <v>Maldives</v>
      </c>
      <c r="B3" s="2" t="str">
        <f>LEFT('frame fresh and panel'!B3,FIND(")",'frame fresh and panel'!B3))</f>
        <v>Medium (20-99)</v>
      </c>
      <c r="C3" s="2">
        <f>'frame fresh and panel'!C3</f>
        <v>28</v>
      </c>
      <c r="D3" s="2">
        <f>'frame fresh and panel'!D3</f>
        <v>1263</v>
      </c>
      <c r="E3" s="2">
        <f>'frame fresh and panel'!E3</f>
        <v>0</v>
      </c>
      <c r="F3" s="37"/>
    </row>
    <row r="4" spans="1:6" x14ac:dyDescent="0.25">
      <c r="A4" s="3" t="str">
        <f>'frame fresh and panel'!A3</f>
        <v>Maldives</v>
      </c>
      <c r="B4" s="2" t="s">
        <v>55</v>
      </c>
      <c r="C4" s="2">
        <f>'frame fresh and panel'!C3</f>
        <v>28</v>
      </c>
      <c r="D4" s="2">
        <f>'frame fresh and panel'!D3</f>
        <v>1263</v>
      </c>
      <c r="E4" s="2">
        <f>'frame fresh and panel'!E3</f>
        <v>0</v>
      </c>
      <c r="F4" s="37"/>
    </row>
    <row r="5" spans="1:6" x14ac:dyDescent="0.25">
      <c r="A5" s="3" t="str">
        <f>'frame fresh and panel'!A4</f>
        <v>Maldives</v>
      </c>
      <c r="B5" s="2" t="s">
        <v>64</v>
      </c>
      <c r="C5" s="2">
        <f>'frame fresh and panel'!C4</f>
        <v>31</v>
      </c>
      <c r="D5" s="2">
        <f>'frame fresh and panel'!D4</f>
        <v>2241</v>
      </c>
      <c r="E5" s="2">
        <f>'frame fresh and panel'!E4</f>
        <v>0</v>
      </c>
      <c r="F5" s="37"/>
    </row>
    <row r="6" spans="1:6" s="34" customFormat="1" ht="15.75" thickBot="1" x14ac:dyDescent="0.3">
      <c r="A6" s="20"/>
      <c r="B6" s="20"/>
      <c r="C6" s="20">
        <f>SUM(C2:C5)</f>
        <v>232</v>
      </c>
      <c r="D6" s="20">
        <f>SUM(D2:D5)</f>
        <v>8890</v>
      </c>
      <c r="E6" s="20">
        <f>SUM(E2:E5)</f>
        <v>1</v>
      </c>
      <c r="F6" s="20">
        <f>SUM(F2:F5)</f>
        <v>9123</v>
      </c>
    </row>
    <row r="7" spans="1:6" ht="15.75" thickTop="1" x14ac:dyDescent="0.25">
      <c r="A7" s="26" t="s">
        <v>69</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F7"/>
  <sheetViews>
    <sheetView workbookViewId="0">
      <selection activeCell="C6" sqref="C6"/>
    </sheetView>
  </sheetViews>
  <sheetFormatPr defaultColWidth="9.140625" defaultRowHeight="15" x14ac:dyDescent="0.25"/>
  <cols>
    <col min="1" max="1" width="15" style="31" customWidth="1"/>
    <col min="2" max="2" width="19.85546875" style="31" bestFit="1" customWidth="1"/>
    <col min="3" max="3" width="12.7109375" style="31" customWidth="1"/>
    <col min="4" max="5" width="10.140625" style="31" customWidth="1"/>
    <col min="6" max="6" width="11.85546875" style="34" customWidth="1"/>
    <col min="7" max="16384" width="9.140625" style="31"/>
  </cols>
  <sheetData>
    <row r="1" spans="1:6" ht="15.75" thickBot="1" x14ac:dyDescent="0.3">
      <c r="A1" s="32"/>
      <c r="B1" s="32"/>
      <c r="C1" s="9" t="str">
        <f>RIGHT(SUBSTITUTE('original survey design'!C1,"_"," "),LEN(SUBSTITUTE('original survey design'!C1,"_"," "))-1)</f>
        <v>Manufacturing</v>
      </c>
      <c r="D1" s="9" t="str">
        <f>RIGHT(SUBSTITUTE('original survey design'!D1,"_"," "),LEN(SUBSTITUTE('original survey design'!D1,"_"," "))-1)</f>
        <v>Services</v>
      </c>
      <c r="E1" s="9" t="str">
        <f>RIGHT(SUBSTITUTE('original survey design'!E1,"_"," "),LEN(SUBSTITUTE('original survey design'!E1,"_"," "))-1)</f>
        <v>Unknown</v>
      </c>
      <c r="F1" s="19" t="s">
        <v>67</v>
      </c>
    </row>
    <row r="2" spans="1:6" x14ac:dyDescent="0.25">
      <c r="A2" s="3" t="str">
        <f>'original survey design'!A2</f>
        <v>Maldives</v>
      </c>
      <c r="B2" s="2" t="str">
        <f>LEFT('original survey design'!B2,FIND(")",'original survey design'!B2))</f>
        <v>Small (5-19)</v>
      </c>
      <c r="C2" s="21">
        <f>'original survey design'!C2</f>
        <v>26</v>
      </c>
      <c r="D2" s="21">
        <f>'original survey design'!D2</f>
        <v>25</v>
      </c>
      <c r="E2" s="21">
        <f>'original survey design'!E2</f>
        <v>1</v>
      </c>
      <c r="F2" s="33">
        <f>SUM(C2:E5)</f>
        <v>150</v>
      </c>
    </row>
    <row r="3" spans="1:6" x14ac:dyDescent="0.25">
      <c r="A3" s="3" t="str">
        <f>'original survey design'!A3</f>
        <v>Maldives</v>
      </c>
      <c r="B3" s="2" t="str">
        <f>LEFT('original survey design'!B3,FIND(")",'original survey design'!B3))</f>
        <v>Medium (20-99)</v>
      </c>
      <c r="C3" s="21">
        <f>'original survey design'!C3</f>
        <v>9</v>
      </c>
      <c r="D3" s="21">
        <f>'original survey design'!D3</f>
        <v>21</v>
      </c>
      <c r="E3" s="21">
        <f>'original survey design'!E3</f>
        <v>0</v>
      </c>
      <c r="F3" s="33"/>
    </row>
    <row r="4" spans="1:6" x14ac:dyDescent="0.25">
      <c r="A4" s="3" t="str">
        <f>'original survey design'!A4</f>
        <v>Maldives</v>
      </c>
      <c r="B4" s="2" t="str">
        <f>LEFT('original survey design'!B4,FIND(")",'original survey design'!B4))</f>
        <v>Large (100+)</v>
      </c>
      <c r="C4" s="21">
        <f>'original survey design'!C4</f>
        <v>10</v>
      </c>
      <c r="D4" s="21">
        <f>'original survey design'!D4</f>
        <v>20</v>
      </c>
      <c r="E4" s="21">
        <f>'original survey design'!E4</f>
        <v>0</v>
      </c>
      <c r="F4" s="33"/>
    </row>
    <row r="5" spans="1:6" x14ac:dyDescent="0.25">
      <c r="A5" s="3" t="str">
        <f>'original survey design'!A5</f>
        <v>Maldives</v>
      </c>
      <c r="B5" s="2" t="s">
        <v>64</v>
      </c>
      <c r="C5" s="21">
        <f>'original survey design'!C5</f>
        <v>25</v>
      </c>
      <c r="D5" s="21">
        <f>'original survey design'!D5</f>
        <v>4</v>
      </c>
      <c r="E5" s="21">
        <f>'original survey design'!E5</f>
        <v>9</v>
      </c>
      <c r="F5" s="33"/>
    </row>
    <row r="6" spans="1:6" s="34" customFormat="1" ht="15.75" thickBot="1" x14ac:dyDescent="0.3">
      <c r="A6" s="20"/>
      <c r="B6" s="20"/>
      <c r="C6" s="20">
        <f>SUM(C2:C5)</f>
        <v>70</v>
      </c>
      <c r="D6" s="20">
        <f>SUM(D2:D5)</f>
        <v>70</v>
      </c>
      <c r="E6" s="20">
        <f>SUM(E2:E5)</f>
        <v>10</v>
      </c>
      <c r="F6" s="20">
        <f>SUM(F2:F4)</f>
        <v>150</v>
      </c>
    </row>
    <row r="7" spans="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5" sqref="E5"/>
    </sheetView>
  </sheetViews>
  <sheetFormatPr defaultColWidth="9.140625" defaultRowHeight="15" x14ac:dyDescent="0.25"/>
  <cols>
    <col min="1" max="1" width="9.140625" style="31"/>
    <col min="2" max="2" width="15.140625" style="31" bestFit="1" customWidth="1"/>
    <col min="3" max="3" width="24.5703125" style="31" bestFit="1" customWidth="1"/>
    <col min="4" max="4" width="15" style="31" bestFit="1" customWidth="1"/>
    <col min="5" max="5" width="11.85546875" style="31" customWidth="1"/>
    <col min="6" max="6" width="12.140625" style="31" customWidth="1"/>
    <col min="7" max="16384" width="9.140625" style="31"/>
  </cols>
  <sheetData>
    <row r="1" spans="2:6" ht="15.75" thickBot="1" x14ac:dyDescent="0.3">
      <c r="B1" s="35"/>
      <c r="C1" s="35"/>
      <c r="D1" s="35" t="s">
        <v>6</v>
      </c>
      <c r="E1" s="35"/>
    </row>
    <row r="2" spans="2:6" s="10" customFormat="1" ht="63.75" thickTop="1" x14ac:dyDescent="0.25">
      <c r="B2" s="23"/>
      <c r="C2" s="23"/>
      <c r="D2" s="24" t="s">
        <v>17</v>
      </c>
      <c r="E2" s="24" t="s">
        <v>19</v>
      </c>
    </row>
    <row r="3" spans="2:6" s="10" customFormat="1" ht="15.75" x14ac:dyDescent="0.25">
      <c r="B3" s="11" t="s">
        <v>14</v>
      </c>
      <c r="C3" s="11" t="s">
        <v>20</v>
      </c>
      <c r="D3" s="17">
        <v>8957</v>
      </c>
      <c r="E3" s="14"/>
    </row>
    <row r="4" spans="2:6" s="10" customFormat="1" ht="15.75" x14ac:dyDescent="0.25">
      <c r="B4" s="11"/>
      <c r="C4" s="11" t="s">
        <v>26</v>
      </c>
      <c r="D4" s="17">
        <v>1812</v>
      </c>
      <c r="E4" s="14"/>
    </row>
    <row r="5" spans="2:6" s="10" customFormat="1" ht="15.75" x14ac:dyDescent="0.25">
      <c r="B5" s="11"/>
      <c r="C5" s="11" t="s">
        <v>27</v>
      </c>
      <c r="D5" s="17">
        <v>1786</v>
      </c>
      <c r="E5" s="14"/>
    </row>
    <row r="6" spans="2:6" ht="15.75" customHeight="1" x14ac:dyDescent="0.25">
      <c r="B6" s="11" t="s">
        <v>0</v>
      </c>
      <c r="C6" s="11" t="s">
        <v>1</v>
      </c>
      <c r="D6" s="17">
        <v>190</v>
      </c>
      <c r="E6" s="14">
        <f t="shared" ref="E6:E12" si="0">D6/D$5</f>
        <v>0.10638297872340426</v>
      </c>
    </row>
    <row r="7" spans="2:6" ht="15.75" customHeight="1" x14ac:dyDescent="0.25">
      <c r="B7" s="11"/>
      <c r="C7" s="11" t="s">
        <v>21</v>
      </c>
      <c r="D7" s="17">
        <v>414</v>
      </c>
      <c r="E7" s="14">
        <f t="shared" si="0"/>
        <v>0.23180291153415453</v>
      </c>
    </row>
    <row r="8" spans="2:6" ht="16.5" customHeight="1" x14ac:dyDescent="0.25">
      <c r="B8" s="11"/>
      <c r="C8" s="11" t="s">
        <v>28</v>
      </c>
      <c r="D8" s="17">
        <v>604</v>
      </c>
      <c r="E8" s="14">
        <f t="shared" si="0"/>
        <v>0.3381858902575588</v>
      </c>
    </row>
    <row r="9" spans="2:6" ht="15.75" x14ac:dyDescent="0.25">
      <c r="B9" s="11"/>
      <c r="C9" s="11" t="s">
        <v>2</v>
      </c>
      <c r="D9" s="17">
        <v>869</v>
      </c>
      <c r="E9" s="14">
        <f t="shared" si="0"/>
        <v>0.48656215005599102</v>
      </c>
    </row>
    <row r="10" spans="2:6" ht="15.75" customHeight="1" x14ac:dyDescent="0.25">
      <c r="B10" s="11"/>
      <c r="C10" s="11" t="s">
        <v>22</v>
      </c>
      <c r="D10" s="17">
        <v>313</v>
      </c>
      <c r="E10" s="14">
        <f t="shared" si="0"/>
        <v>0.17525195968645016</v>
      </c>
    </row>
    <row r="11" spans="2:6" ht="15.75" customHeight="1" x14ac:dyDescent="0.25">
      <c r="B11" s="11" t="s">
        <v>24</v>
      </c>
      <c r="C11" s="11" t="s">
        <v>23</v>
      </c>
      <c r="D11" s="17">
        <v>30</v>
      </c>
      <c r="E11" s="14">
        <f t="shared" si="0"/>
        <v>1.6797312430011199E-2</v>
      </c>
    </row>
    <row r="12" spans="2:6" ht="15.75" customHeight="1" thickBot="1" x14ac:dyDescent="0.3">
      <c r="B12" s="13" t="s">
        <v>25</v>
      </c>
      <c r="C12" s="13" t="s">
        <v>18</v>
      </c>
      <c r="D12" s="18">
        <v>154</v>
      </c>
      <c r="E12" s="16">
        <f t="shared" si="0"/>
        <v>8.6226203807390822E-2</v>
      </c>
      <c r="F12" s="36"/>
    </row>
    <row r="13" spans="2:6" ht="15.75" customHeight="1" thickTop="1" x14ac:dyDescent="0.25"/>
    <row r="14" spans="2:6" ht="16.5" customHeight="1" x14ac:dyDescent="0.25"/>
    <row r="15" spans="2:6" ht="15.75" customHeight="1" x14ac:dyDescent="0.25"/>
    <row r="16" spans="2:6" ht="15.75" customHeight="1" x14ac:dyDescent="0.25"/>
    <row r="17" s="31" customFormat="1" ht="15.75" customHeight="1" x14ac:dyDescent="0.25"/>
    <row r="18" s="31" customFormat="1" ht="15.75" customHeight="1" x14ac:dyDescent="0.25"/>
    <row r="19" s="31" customFormat="1" ht="15.75" customHeight="1" x14ac:dyDescent="0.25"/>
  </sheetData>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3"/>
  <sheetViews>
    <sheetView workbookViewId="0">
      <selection activeCell="D6" sqref="D6"/>
    </sheetView>
  </sheetViews>
  <sheetFormatPr defaultColWidth="9.140625" defaultRowHeight="15.75" x14ac:dyDescent="0.25"/>
  <cols>
    <col min="1" max="1" width="10.28515625" style="10" customWidth="1"/>
    <col min="2" max="2" width="7.42578125" style="10" bestFit="1" customWidth="1"/>
    <col min="3" max="3" width="35.140625" style="10" customWidth="1"/>
    <col min="4" max="4" width="11.7109375" style="10" customWidth="1"/>
    <col min="5" max="5" width="11.85546875" style="10" customWidth="1"/>
    <col min="6" max="6" width="11.140625" style="10" customWidth="1"/>
    <col min="7" max="16384" width="9.140625" style="10"/>
  </cols>
  <sheetData>
    <row r="1" spans="2:6" ht="16.5" thickBot="1" x14ac:dyDescent="0.3">
      <c r="B1" s="22"/>
      <c r="C1" s="22"/>
      <c r="D1" s="22"/>
      <c r="E1" s="22"/>
      <c r="F1" s="22"/>
    </row>
    <row r="2" spans="2:6" ht="48" thickTop="1" x14ac:dyDescent="0.25">
      <c r="B2" s="23"/>
      <c r="C2" s="23" t="s">
        <v>3</v>
      </c>
      <c r="D2" s="24" t="s">
        <v>12</v>
      </c>
      <c r="E2" s="24" t="s">
        <v>15</v>
      </c>
      <c r="F2" s="24" t="s">
        <v>16</v>
      </c>
    </row>
    <row r="3" spans="2:6" x14ac:dyDescent="0.25">
      <c r="B3" s="11" t="s">
        <v>11</v>
      </c>
      <c r="C3" s="11" t="s">
        <v>10</v>
      </c>
      <c r="D3" s="14">
        <f>VLOOKUP($C3,'yield calculation'!$C:$F,2,FALSE)</f>
        <v>8.6226202547550201E-2</v>
      </c>
      <c r="E3" s="14">
        <f>VLOOKUP($C3,'yield calculation'!$C:$F,3,FALSE)</f>
        <v>0.25496688485145569</v>
      </c>
      <c r="F3" s="14">
        <f>VLOOKUP($C3,'yield calculation'!$C:$F,4,FALSE)</f>
        <v>0.3381858766078949</v>
      </c>
    </row>
    <row r="4" spans="2:6" x14ac:dyDescent="0.25">
      <c r="B4" s="11" t="s">
        <v>9</v>
      </c>
      <c r="C4" s="11" t="s">
        <v>4</v>
      </c>
      <c r="D4" s="14">
        <f>VLOOKUP($C4,'yield calculation'!$C:$F,2,FALSE)</f>
        <v>0.11638955026865005</v>
      </c>
      <c r="E4" s="14">
        <f>VLOOKUP($C4,'yield calculation'!$C:$F,3,FALSE)</f>
        <v>0.31012657284736633</v>
      </c>
      <c r="F4" s="14">
        <f>VLOOKUP($C4,'yield calculation'!$C:$F,4,FALSE)</f>
        <v>0.37529692053794861</v>
      </c>
    </row>
    <row r="5" spans="2:6" x14ac:dyDescent="0.25">
      <c r="B5" s="11"/>
      <c r="C5" s="11" t="s">
        <v>5</v>
      </c>
      <c r="D5" s="14">
        <f>VLOOKUP($C5,'yield calculation'!$C:$F,2,FALSE)</f>
        <v>0.13973799347877502</v>
      </c>
      <c r="E5" s="14">
        <f>VLOOKUP($C5,'yield calculation'!$C:$F,3,FALSE)</f>
        <v>0.27350428700447083</v>
      </c>
      <c r="F5" s="14">
        <f>VLOOKUP($C5,'yield calculation'!$C:$F,4,FALSE)</f>
        <v>0.51091700792312622</v>
      </c>
    </row>
    <row r="6" spans="2:6" x14ac:dyDescent="0.25">
      <c r="B6" s="11"/>
      <c r="C6" s="11" t="s">
        <v>55</v>
      </c>
      <c r="D6" s="14">
        <f>VLOOKUP($C6,'yield calculation'!$C:$F,2,FALSE)</f>
        <v>0.12251655757427216</v>
      </c>
      <c r="E6" s="14">
        <f>VLOOKUP($C6,'yield calculation'!$C:$F,3,FALSE)</f>
        <v>0.17370891571044922</v>
      </c>
      <c r="F6" s="14">
        <f>VLOOKUP($C6,'yield calculation'!$C:$F,4,FALSE)</f>
        <v>0.70529800653457642</v>
      </c>
    </row>
    <row r="7" spans="2:6" x14ac:dyDescent="0.25">
      <c r="B7" s="11"/>
      <c r="C7" s="11" t="s">
        <v>64</v>
      </c>
      <c r="D7" s="14">
        <f>VLOOKUP($C7,'yield calculation'!$C:$F,2,FALSE)</f>
        <v>4.316546767950058E-2</v>
      </c>
      <c r="E7" s="14">
        <f>VLOOKUP($C7,'yield calculation'!$C:$F,3,FALSE)</f>
        <v>0.31034481525421143</v>
      </c>
      <c r="F7" s="14">
        <f>VLOOKUP($C7,'yield calculation'!$C:$F,4,FALSE)</f>
        <v>0.13908873498439789</v>
      </c>
    </row>
    <row r="8" spans="2:6" x14ac:dyDescent="0.25">
      <c r="B8" s="11" t="s">
        <v>7</v>
      </c>
      <c r="C8" s="11" t="s">
        <v>63</v>
      </c>
      <c r="D8" s="14">
        <f>VLOOKUP($C8,'yield calculation'!$C:$F,2,FALSE)</f>
        <v>8.6226202547550201E-2</v>
      </c>
      <c r="E8" s="14">
        <f>VLOOKUP($C8,'yield calculation'!$C:$F,3,FALSE)</f>
        <v>0.25496688485145569</v>
      </c>
      <c r="F8" s="14">
        <f>VLOOKUP($C8,'yield calculation'!$C:$F,4,FALSE)</f>
        <v>0.3381858766078949</v>
      </c>
    </row>
    <row r="9" spans="2:6" x14ac:dyDescent="0.25">
      <c r="B9" s="11" t="s">
        <v>8</v>
      </c>
      <c r="C9" s="11" t="s">
        <v>61</v>
      </c>
      <c r="D9" s="14">
        <f>VLOOKUP($C9,'yield calculation'!$C:$F,2,FALSE)</f>
        <v>0.10231023281812668</v>
      </c>
      <c r="E9" s="14">
        <f>VLOOKUP($C9,'yield calculation'!$C:$F,3,FALSE)</f>
        <v>0.29245284199714661</v>
      </c>
      <c r="F9" s="14">
        <f>VLOOKUP($C9,'yield calculation'!$C:$F,4,FALSE)</f>
        <v>0.34983497858047485</v>
      </c>
    </row>
    <row r="10" spans="2:6" x14ac:dyDescent="0.25">
      <c r="B10" s="11"/>
      <c r="C10" s="11" t="s">
        <v>62</v>
      </c>
      <c r="D10" s="14">
        <f>VLOOKUP($C10,'yield calculation'!$C:$F,2,FALSE)</f>
        <v>8.2058414816856384E-2</v>
      </c>
      <c r="E10" s="14">
        <f>VLOOKUP($C10,'yield calculation'!$C:$F,3,FALSE)</f>
        <v>0.24532224237918854</v>
      </c>
      <c r="F10" s="14">
        <f>VLOOKUP($C10,'yield calculation'!$C:$F,4,FALSE)</f>
        <v>0.33449235558509827</v>
      </c>
    </row>
    <row r="11" spans="2:6" x14ac:dyDescent="0.25">
      <c r="B11" s="12"/>
      <c r="C11" s="12" t="s">
        <v>64</v>
      </c>
      <c r="D11" s="15">
        <f>VLOOKUP($C11,'yield calculation'!$C:$F,2,FALSE)</f>
        <v>4.316546767950058E-2</v>
      </c>
      <c r="E11" s="15">
        <f>VLOOKUP($C11,'yield calculation'!$C:$F,3,FALSE)</f>
        <v>0.31034481525421143</v>
      </c>
      <c r="F11" s="15">
        <f>VLOOKUP($C11,'yield calculation'!$C:$F,4,FALSE)</f>
        <v>0.13908873498439789</v>
      </c>
    </row>
    <row r="12" spans="2:6" ht="16.5" thickBot="1" x14ac:dyDescent="0.3">
      <c r="B12" s="13" t="s">
        <v>14</v>
      </c>
      <c r="C12" s="13" t="s">
        <v>65</v>
      </c>
      <c r="D12" s="16">
        <f>VLOOKUP($C12,'yield calculation'!$C:$F,2,FALSE)</f>
        <v>8.6226202547550201E-2</v>
      </c>
      <c r="E12" s="16">
        <f>VLOOKUP($C12,'yield calculation'!$C:$F,3,FALSE)</f>
        <v>0.25496688485145569</v>
      </c>
      <c r="F12" s="16">
        <f>VLOOKUP($C12,'yield calculation'!$C:$F,4,FALSE)</f>
        <v>0.3381858766078949</v>
      </c>
    </row>
    <row r="13" spans="2:6" ht="16.5" thickTop="1" x14ac:dyDescent="0.25">
      <c r="B13" s="2" t="s">
        <v>29</v>
      </c>
    </row>
  </sheetData>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
  <sheetViews>
    <sheetView workbookViewId="0">
      <selection activeCell="G7" sqref="G7"/>
    </sheetView>
  </sheetViews>
  <sheetFormatPr defaultColWidth="9.140625" defaultRowHeight="15" x14ac:dyDescent="0.25"/>
  <cols>
    <col min="1" max="1" width="15" style="31" customWidth="1"/>
    <col min="2" max="2" width="17" style="31" customWidth="1"/>
    <col min="3" max="3" width="13" style="31" customWidth="1"/>
    <col min="4" max="4" width="10.140625" style="31" customWidth="1"/>
    <col min="5" max="5" width="11.85546875" style="34" customWidth="1"/>
    <col min="6" max="16384" width="9.140625" style="31"/>
  </cols>
  <sheetData>
    <row r="1" spans="1:5" ht="15.75" thickBot="1" x14ac:dyDescent="0.3">
      <c r="A1" s="32"/>
      <c r="B1" s="32"/>
      <c r="C1" s="9" t="str">
        <f>RIGHT(SUBSTITUTE('achieved fresh and panel'!C1,"_"," "),LEN(SUBSTITUTE('achieved fresh and panel'!C1,"_"," "))-1)</f>
        <v>Manufacturing</v>
      </c>
      <c r="D1" s="9" t="str">
        <f>RIGHT(SUBSTITUTE('achieved fresh and panel'!D1,"_"," "),LEN(SUBSTITUTE('achieved fresh and panel'!D1,"_"," "))-1)</f>
        <v>Services</v>
      </c>
      <c r="E1" s="19" t="str">
        <f>RIGHT(SUBSTITUTE('achieved fresh and panel'!F1,"_"," "),LEN(SUBSTITUTE('achieved fresh and panel'!F1,"_"," "))-1)</f>
        <v>Grand Total</v>
      </c>
    </row>
    <row r="2" spans="1:5" x14ac:dyDescent="0.25">
      <c r="A2" s="3" t="str">
        <f>'achieved fresh and panel'!A2</f>
        <v>Maldives</v>
      </c>
      <c r="B2" s="2" t="str">
        <f>LEFT('achieved fresh and panel'!B2,FIND(")",'achieved fresh and panel'!B2))</f>
        <v>Small (5-19)</v>
      </c>
      <c r="C2" s="21">
        <f>'achieved fresh and panel'!C2</f>
        <v>16</v>
      </c>
      <c r="D2" s="21">
        <f>'achieved fresh and panel'!D2</f>
        <v>85</v>
      </c>
      <c r="E2" s="33">
        <f>SUM(C2:D4)</f>
        <v>154</v>
      </c>
    </row>
    <row r="3" spans="1:5" x14ac:dyDescent="0.25">
      <c r="A3" s="3" t="str">
        <f>'achieved fresh and panel'!A3</f>
        <v>Maldives</v>
      </c>
      <c r="B3" s="2" t="str">
        <f>LEFT('achieved fresh and panel'!B3,FIND(")",'achieved fresh and panel'!B3))</f>
        <v>Medium (20-99)</v>
      </c>
      <c r="C3" s="21">
        <f>'achieved fresh and panel'!C3</f>
        <v>6</v>
      </c>
      <c r="D3" s="21">
        <f>'achieved fresh and panel'!D3</f>
        <v>29</v>
      </c>
      <c r="E3" s="33"/>
    </row>
    <row r="4" spans="1:5" x14ac:dyDescent="0.25">
      <c r="A4" s="3" t="str">
        <f>'achieved fresh and panel'!A4</f>
        <v>Maldives</v>
      </c>
      <c r="B4" s="2" t="str">
        <f>LEFT('achieved fresh and panel'!B4,FIND(")",'achieved fresh and panel'!B4))</f>
        <v>Large (100 or more)</v>
      </c>
      <c r="C4" s="21">
        <f>'achieved fresh and panel'!C4</f>
        <v>5</v>
      </c>
      <c r="D4" s="21">
        <f>'achieved fresh and panel'!D4</f>
        <v>13</v>
      </c>
      <c r="E4" s="33"/>
    </row>
    <row r="5" spans="1:5" s="34" customFormat="1" ht="15.75" thickBot="1" x14ac:dyDescent="0.3">
      <c r="A5" s="20"/>
      <c r="B5" s="20"/>
      <c r="C5" s="20">
        <f>SUM(C2:C4)</f>
        <v>27</v>
      </c>
      <c r="D5" s="20">
        <f>SUM(D2:D4)</f>
        <v>127</v>
      </c>
      <c r="E5" s="20">
        <f>SUM(E2:E4)</f>
        <v>154</v>
      </c>
    </row>
    <row r="6" spans="1:5"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
  <sheetViews>
    <sheetView zoomScaleNormal="100" workbookViewId="0">
      <selection activeCell="E2" sqref="E2"/>
    </sheetView>
  </sheetViews>
  <sheetFormatPr defaultColWidth="9.140625" defaultRowHeight="15" x14ac:dyDescent="0.25"/>
  <cols>
    <col min="1" max="1" width="15" style="31" customWidth="1"/>
    <col min="2" max="2" width="16.42578125" style="31" customWidth="1"/>
    <col min="3" max="3" width="13.5703125" style="31" customWidth="1"/>
    <col min="4" max="4" width="10.140625" style="31" customWidth="1"/>
    <col min="5" max="5" width="11.85546875" style="34" customWidth="1"/>
    <col min="6" max="16384" width="9.140625" style="31"/>
  </cols>
  <sheetData>
    <row r="1" spans="1:5" ht="15.75" thickBot="1" x14ac:dyDescent="0.3">
      <c r="A1" s="32"/>
      <c r="B1" s="32"/>
      <c r="C1" s="9" t="str">
        <f>RIGHT(SUBSTITUTE('achieved panel'!C1,"_"," "),LEN(SUBSTITUTE('achieved panel'!C1,"_"," "))-1)</f>
        <v>Manufacturing</v>
      </c>
      <c r="D1" s="9" t="str">
        <f>RIGHT(SUBSTITUTE('achieved panel'!D1,"_"," "),LEN(SUBSTITUTE('achieved panel'!D1,"_"," "))-1)</f>
        <v>Services</v>
      </c>
      <c r="E1" s="19" t="str">
        <f>RIGHT(SUBSTITUTE('achieved panel'!F1,"_"," "),LEN(SUBSTITUTE('achieved panel'!F1,"_"," "))-1)</f>
        <v>Grand Total</v>
      </c>
    </row>
    <row r="2" spans="1:5" x14ac:dyDescent="0.25">
      <c r="A2" s="3" t="str">
        <f>'achieved panel'!A2</f>
        <v>Maldives</v>
      </c>
      <c r="B2" s="2" t="str">
        <f>LEFT('achieved panel'!B2,FIND(")",'achieved panel'!B2))</f>
        <v>Small (5-19)</v>
      </c>
      <c r="C2" s="21">
        <f>'achieved panel'!C2</f>
        <v>0</v>
      </c>
      <c r="D2" s="21">
        <f>'achieved panel'!D2</f>
        <v>0</v>
      </c>
      <c r="E2" s="33">
        <f>SUM(C2:D4)</f>
        <v>0</v>
      </c>
    </row>
    <row r="3" spans="1:5" x14ac:dyDescent="0.25">
      <c r="A3" s="3" t="str">
        <f>'achieved panel'!A3</f>
        <v>Maldives</v>
      </c>
      <c r="B3" s="2" t="str">
        <f>LEFT('achieved panel'!B3,FIND(")",'achieved panel'!B3))</f>
        <v>Medium (20-99)</v>
      </c>
      <c r="C3" s="21">
        <f>'achieved panel'!C3</f>
        <v>0</v>
      </c>
      <c r="D3" s="21">
        <f>'achieved panel'!D3</f>
        <v>0</v>
      </c>
      <c r="E3" s="33"/>
    </row>
    <row r="4" spans="1:5" x14ac:dyDescent="0.25">
      <c r="A4" s="3" t="str">
        <f>'achieved panel'!A4</f>
        <v>Maldives</v>
      </c>
      <c r="B4" s="2" t="str">
        <f>LEFT('achieved panel'!B4,FIND(")",'achieved panel'!B4))</f>
        <v>Large (100 or more)</v>
      </c>
      <c r="C4" s="21">
        <f>'achieved panel'!C4</f>
        <v>0</v>
      </c>
      <c r="D4" s="21">
        <f>'achieved panel'!D4</f>
        <v>0</v>
      </c>
      <c r="E4" s="33"/>
    </row>
    <row r="5" spans="1:5" s="34" customFormat="1" ht="15.75" thickBot="1" x14ac:dyDescent="0.3">
      <c r="A5" s="20"/>
      <c r="B5" s="20"/>
      <c r="C5" s="20">
        <f>SUM(C2:C4)</f>
        <v>0</v>
      </c>
      <c r="D5" s="20">
        <f>SUM(D2:D4)</f>
        <v>0</v>
      </c>
      <c r="E5" s="20">
        <f>SUM(E2:E4)</f>
        <v>0</v>
      </c>
    </row>
    <row r="6" spans="1:5"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6"/>
  <sheetViews>
    <sheetView workbookViewId="0">
      <selection activeCell="E19" sqref="E19"/>
    </sheetView>
  </sheetViews>
  <sheetFormatPr defaultColWidth="9.140625" defaultRowHeight="15" x14ac:dyDescent="0.25"/>
  <cols>
    <col min="1" max="1" width="18.42578125" style="31" bestFit="1" customWidth="1"/>
    <col min="2" max="2" width="15.7109375" style="31" bestFit="1" customWidth="1"/>
    <col min="3" max="3" width="13.28515625" style="31" customWidth="1"/>
    <col min="4" max="4" width="13" style="31" customWidth="1"/>
    <col min="5" max="5" width="11.85546875" style="31" customWidth="1"/>
    <col min="6" max="16384" width="9.140625" style="31"/>
  </cols>
  <sheetData>
    <row r="1" spans="1:5" ht="15.75" thickBot="1" x14ac:dyDescent="0.3">
      <c r="A1" s="29"/>
      <c r="B1" s="29"/>
      <c r="C1" s="1" t="str">
        <f>RIGHT(SUBSTITUTE(universe_weak!C1,"_"," "),LEN(SUBSTITUTE(universe_weak!C1,"_"," "))-1)</f>
        <v>Manufacturing</v>
      </c>
      <c r="D1" s="1" t="str">
        <f>RIGHT(SUBSTITUTE(universe_weak!D1,"_"," "),LEN(SUBSTITUTE(universe_weak!D1,"_"," "))-1)</f>
        <v>Services</v>
      </c>
      <c r="E1" s="1" t="str">
        <f>RIGHT(SUBSTITUTE(universe_weak!E1,"_"," "),LEN(SUBSTITUTE(universe_weak!E1,"_"," "))-1)</f>
        <v>Grand Total</v>
      </c>
    </row>
    <row r="2" spans="1:5" x14ac:dyDescent="0.25">
      <c r="A2" s="3" t="str">
        <f>universe_weak!A2</f>
        <v>Maldives</v>
      </c>
      <c r="B2" s="2" t="str">
        <f>LEFT(universe_weak!B2,FIND(")",universe_weak!B2))</f>
        <v>Small (5-19)</v>
      </c>
      <c r="C2" s="5">
        <f>universe_weak!C2</f>
        <v>269.26031494140625</v>
      </c>
      <c r="D2" s="5">
        <f>universe_weak!D2</f>
        <v>5512.34033203125</v>
      </c>
      <c r="E2" s="30">
        <f>SUM(C2:D4)</f>
        <v>9127.0000152587891</v>
      </c>
    </row>
    <row r="3" spans="1:5" x14ac:dyDescent="0.25">
      <c r="A3" s="3" t="str">
        <f>universe_weak!A3</f>
        <v>Maldives</v>
      </c>
      <c r="B3" s="2" t="str">
        <f>LEFT(universe_weak!B3,FIND(")",universe_weak!B3))</f>
        <v>Medium (20-99)</v>
      </c>
      <c r="C3" s="5">
        <f>universe_weak!C3</f>
        <v>246.43333435058594</v>
      </c>
      <c r="D3" s="5">
        <f>universe_weak!D3</f>
        <v>2022.729736328125</v>
      </c>
      <c r="E3" s="30"/>
    </row>
    <row r="4" spans="1:5" x14ac:dyDescent="0.25">
      <c r="A4" s="3" t="str">
        <f>universe_weak!A4</f>
        <v>Maldives</v>
      </c>
      <c r="B4" s="2" t="str">
        <f>LEFT(universe_weak!B4,FIND(")",universe_weak!B4))</f>
        <v>Large (100 or more)</v>
      </c>
      <c r="C4" s="5">
        <f>universe_weak!C4</f>
        <v>219.22726440429688</v>
      </c>
      <c r="D4" s="5">
        <f>universe_weak!D4</f>
        <v>857.009033203125</v>
      </c>
      <c r="E4" s="30"/>
    </row>
    <row r="5" spans="1:5" ht="15.75" thickBot="1" x14ac:dyDescent="0.3">
      <c r="A5" s="4"/>
      <c r="B5" s="4"/>
      <c r="C5" s="6">
        <f>SUM(C2:C4)</f>
        <v>734.92091369628906</v>
      </c>
      <c r="D5" s="6">
        <f>SUM(D2:D4)</f>
        <v>8392.0791015625</v>
      </c>
      <c r="E5" s="6">
        <f>SUM(E2:E4)</f>
        <v>9127.0000152587891</v>
      </c>
    </row>
    <row r="6" spans="1:5"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6"/>
  <sheetViews>
    <sheetView workbookViewId="0">
      <selection activeCell="I14" sqref="I14"/>
    </sheetView>
  </sheetViews>
  <sheetFormatPr defaultColWidth="9.140625" defaultRowHeight="15" x14ac:dyDescent="0.25"/>
  <cols>
    <col min="1" max="1" width="18.42578125" style="31" bestFit="1" customWidth="1"/>
    <col min="2" max="2" width="15.7109375" style="31" bestFit="1" customWidth="1"/>
    <col min="3" max="3" width="13.28515625" style="31" customWidth="1"/>
    <col min="4" max="4" width="13" style="31" customWidth="1"/>
    <col min="5" max="5" width="11.85546875" style="31" customWidth="1"/>
    <col min="6" max="16384" width="9.140625" style="31"/>
  </cols>
  <sheetData>
    <row r="1" spans="1:5" ht="15.75" thickBot="1" x14ac:dyDescent="0.3">
      <c r="A1" s="29"/>
      <c r="B1" s="29"/>
      <c r="C1" s="1" t="str">
        <f>RIGHT(SUBSTITUTE(universe_median!C1,"_"," "),LEN(SUBSTITUTE(universe_median!C1,"_"," "))-1)</f>
        <v>Manufacturing</v>
      </c>
      <c r="D1" s="1" t="str">
        <f>RIGHT(SUBSTITUTE(universe_median!D1,"_"," "),LEN(SUBSTITUTE(universe_median!D1,"_"," "))-1)</f>
        <v>Services</v>
      </c>
      <c r="E1" s="1" t="str">
        <f>RIGHT(SUBSTITUTE(universe_median!E1,"_"," "),LEN(SUBSTITUTE(universe_median!E1,"_"," "))-1)</f>
        <v>Grand Total</v>
      </c>
    </row>
    <row r="2" spans="1:5" x14ac:dyDescent="0.25">
      <c r="A2" s="3" t="str">
        <f>universe_median!A2</f>
        <v>Maldives</v>
      </c>
      <c r="B2" s="2" t="str">
        <f>LEFT(universe_median!B2,FIND(")",universe_median!B2))</f>
        <v>Small (5-19)</v>
      </c>
      <c r="C2" s="5">
        <f>universe_median!C2</f>
        <v>269.26031494140625</v>
      </c>
      <c r="D2" s="5">
        <f>universe_median!D2</f>
        <v>5512.34033203125</v>
      </c>
      <c r="E2" s="30">
        <f>SUM(C2:D4)</f>
        <v>9127.0000152587891</v>
      </c>
    </row>
    <row r="3" spans="1:5" x14ac:dyDescent="0.25">
      <c r="A3" s="3" t="str">
        <f>universe_median!A3</f>
        <v>Maldives</v>
      </c>
      <c r="B3" s="2" t="str">
        <f>LEFT(universe_median!B3,FIND(")",universe_median!B3))</f>
        <v>Medium (20-99)</v>
      </c>
      <c r="C3" s="5">
        <f>universe_median!C3</f>
        <v>246.43333435058594</v>
      </c>
      <c r="D3" s="5">
        <f>universe_median!D3</f>
        <v>2022.729736328125</v>
      </c>
      <c r="E3" s="30"/>
    </row>
    <row r="4" spans="1:5" x14ac:dyDescent="0.25">
      <c r="A4" s="3" t="str">
        <f>universe_median!A4</f>
        <v>Maldives</v>
      </c>
      <c r="B4" s="2" t="str">
        <f>LEFT(universe_median!B4,FIND(")",universe_median!B4))</f>
        <v>Large (100 or more)</v>
      </c>
      <c r="C4" s="5">
        <f>universe_median!C4</f>
        <v>219.22726440429688</v>
      </c>
      <c r="D4" s="5">
        <f>universe_median!D4</f>
        <v>857.009033203125</v>
      </c>
      <c r="E4" s="30"/>
    </row>
    <row r="5" spans="1:5" ht="15.75" thickBot="1" x14ac:dyDescent="0.3">
      <c r="A5" s="4"/>
      <c r="B5" s="4"/>
      <c r="C5" s="6">
        <f>SUM(C2:C4)</f>
        <v>734.92091369628906</v>
      </c>
      <c r="D5" s="6">
        <f>SUM(D2:D4)</f>
        <v>8392.0791015625</v>
      </c>
      <c r="E5" s="6">
        <f>SUM(E2:E4)</f>
        <v>9127.0000152587891</v>
      </c>
    </row>
    <row r="6" spans="1:5"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6"/>
  <sheetViews>
    <sheetView workbookViewId="0">
      <selection activeCell="E2" sqref="E2"/>
    </sheetView>
  </sheetViews>
  <sheetFormatPr defaultColWidth="9.140625" defaultRowHeight="15" x14ac:dyDescent="0.25"/>
  <cols>
    <col min="1" max="1" width="18.42578125" style="31" bestFit="1" customWidth="1"/>
    <col min="2" max="2" width="15.7109375" style="31" bestFit="1" customWidth="1"/>
    <col min="3" max="3" width="13.28515625" style="31" customWidth="1"/>
    <col min="4" max="4" width="13" style="31" customWidth="1"/>
    <col min="5" max="5" width="11.85546875" style="31" customWidth="1"/>
    <col min="6" max="16384" width="9.140625" style="31"/>
  </cols>
  <sheetData>
    <row r="1" spans="1:5" ht="15.75" thickBot="1" x14ac:dyDescent="0.3">
      <c r="A1" s="29"/>
      <c r="B1" s="29"/>
      <c r="C1" s="1" t="str">
        <f>RIGHT(SUBSTITUTE(universe_strict!C1,"_"," "),LEN(SUBSTITUTE(universe_strict!C1,"_"," "))-1)</f>
        <v>Manufacturing</v>
      </c>
      <c r="D1" s="1" t="str">
        <f>RIGHT(SUBSTITUTE(universe_strict!D1,"_"," "),LEN(SUBSTITUTE(universe_strict!D1,"_"," "))-1)</f>
        <v>Services</v>
      </c>
      <c r="E1" s="1" t="str">
        <f>RIGHT(SUBSTITUTE(universe_strict!E1,"_"," "),LEN(SUBSTITUTE(universe_strict!E1,"_"," "))-1)</f>
        <v>Grand Total</v>
      </c>
    </row>
    <row r="2" spans="1:5" x14ac:dyDescent="0.25">
      <c r="A2" s="3" t="str">
        <f>universe_strict!A2</f>
        <v>Maldives</v>
      </c>
      <c r="B2" s="2" t="str">
        <f>LEFT(universe_strict!B2,FIND(")",universe_strict!B2))</f>
        <v>Small (5-19)</v>
      </c>
      <c r="C2" s="5">
        <f>universe_strict!C2</f>
        <v>269.26031494140625</v>
      </c>
      <c r="D2" s="5">
        <f>universe_strict!D2</f>
        <v>5512.34033203125</v>
      </c>
      <c r="E2" s="30">
        <f>SUM(C2:D4)</f>
        <v>9127.0000152587891</v>
      </c>
    </row>
    <row r="3" spans="1:5" x14ac:dyDescent="0.25">
      <c r="A3" s="3" t="str">
        <f>universe_strict!A3</f>
        <v>Maldives</v>
      </c>
      <c r="B3" s="2" t="str">
        <f>LEFT(universe_strict!B3,FIND(")",universe_strict!B3))</f>
        <v>Medium (20-99)</v>
      </c>
      <c r="C3" s="5">
        <f>universe_strict!C3</f>
        <v>246.43333435058594</v>
      </c>
      <c r="D3" s="5">
        <f>universe_strict!D3</f>
        <v>2022.729736328125</v>
      </c>
      <c r="E3" s="30"/>
    </row>
    <row r="4" spans="1:5" x14ac:dyDescent="0.25">
      <c r="A4" s="3" t="str">
        <f>universe_strict!A4</f>
        <v>Maldives</v>
      </c>
      <c r="B4" s="2" t="str">
        <f>LEFT(universe_strict!B4,FIND(")",universe_strict!B4))</f>
        <v>Large (100 or more)</v>
      </c>
      <c r="C4" s="5">
        <f>universe_strict!C4</f>
        <v>219.22726440429688</v>
      </c>
      <c r="D4" s="5">
        <f>universe_strict!D4</f>
        <v>857.009033203125</v>
      </c>
      <c r="E4" s="30"/>
    </row>
    <row r="5" spans="1:5" ht="15.75" thickBot="1" x14ac:dyDescent="0.3">
      <c r="A5" s="4"/>
      <c r="B5" s="4"/>
      <c r="C5" s="6">
        <f>SUM(C2:C4)</f>
        <v>734.92091369628906</v>
      </c>
      <c r="D5" s="6">
        <f>SUM(D2:D4)</f>
        <v>8392.0791015625</v>
      </c>
      <c r="E5" s="6">
        <f>SUM(E2:E4)</f>
        <v>9127.0000152587891</v>
      </c>
    </row>
    <row r="6" spans="1:5"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13"/>
  <sheetViews>
    <sheetView tabSelected="1" workbookViewId="0">
      <selection activeCell="E15" sqref="E15"/>
    </sheetView>
  </sheetViews>
  <sheetFormatPr defaultColWidth="9.140625" defaultRowHeight="15.75" x14ac:dyDescent="0.25"/>
  <cols>
    <col min="1" max="1" width="6.140625" style="10" customWidth="1"/>
    <col min="2" max="2" width="7.42578125" style="10" bestFit="1" customWidth="1"/>
    <col min="3" max="3" width="35.140625" style="10" customWidth="1"/>
    <col min="4" max="4" width="11.7109375" style="10" customWidth="1"/>
    <col min="5" max="5" width="11.85546875" style="10" customWidth="1"/>
    <col min="6" max="7" width="11.140625" style="10" customWidth="1"/>
    <col min="8" max="8" width="9.140625" style="10"/>
    <col min="9" max="9" width="9.7109375" style="10" bestFit="1" customWidth="1"/>
    <col min="10" max="16384" width="9.140625" style="10"/>
  </cols>
  <sheetData>
    <row r="1" spans="2:7" ht="16.5" thickBot="1" x14ac:dyDescent="0.3">
      <c r="B1" s="22"/>
      <c r="C1" s="22"/>
      <c r="D1" s="22"/>
      <c r="E1" s="22"/>
      <c r="F1" s="22"/>
      <c r="G1" s="22"/>
    </row>
    <row r="2" spans="2:7" ht="32.25" thickTop="1" x14ac:dyDescent="0.25">
      <c r="B2" s="23"/>
      <c r="C2" s="23" t="s">
        <v>34</v>
      </c>
      <c r="D2" s="24" t="s">
        <v>30</v>
      </c>
      <c r="E2" s="24" t="s">
        <v>31</v>
      </c>
      <c r="F2" s="24" t="s">
        <v>32</v>
      </c>
      <c r="G2" s="24" t="s">
        <v>33</v>
      </c>
    </row>
    <row r="3" spans="2:7" x14ac:dyDescent="0.25">
      <c r="B3" s="11" t="s">
        <v>11</v>
      </c>
      <c r="C3" s="11" t="s">
        <v>10</v>
      </c>
      <c r="D3" s="14">
        <f>VLOOKUP($C3,'item response'!$C:$G,2,FALSE)</f>
        <v>0.90909093618392944</v>
      </c>
      <c r="E3" s="14">
        <f>VLOOKUP($C3,'item response'!$C:$G,3,FALSE)</f>
        <v>1</v>
      </c>
      <c r="F3" s="14">
        <f>VLOOKUP($C3,'item response'!$C:$G,4,FALSE)</f>
        <v>0.87662339210510254</v>
      </c>
      <c r="G3" s="27">
        <f>IF(VLOOKUP($C3,'item response'!$C:$G,5,FALSE)="",NA(),VLOOKUP($C3,'item response'!$C:$G,5,FALSE))</f>
        <v>0.71428573131561279</v>
      </c>
    </row>
    <row r="4" spans="2:7" x14ac:dyDescent="0.25">
      <c r="B4" s="11" t="s">
        <v>9</v>
      </c>
      <c r="C4" s="11" t="s">
        <v>4</v>
      </c>
      <c r="D4" s="14">
        <f>VLOOKUP($C4,'item response'!$C:$G,2,FALSE)</f>
        <v>0.96039605140686035</v>
      </c>
      <c r="E4" s="14">
        <f>VLOOKUP($C4,'item response'!$C:$G,3,FALSE)</f>
        <v>1</v>
      </c>
      <c r="F4" s="14">
        <f>VLOOKUP($C4,'item response'!$C:$G,4,FALSE)</f>
        <v>0.9207921028137207</v>
      </c>
      <c r="G4" s="27">
        <f>IF(VLOOKUP($C4,'item response'!$C:$G,5,FALSE)="",NA(),VLOOKUP($C4,'item response'!$C:$G,5,FALSE))</f>
        <v>0.71428573131561279</v>
      </c>
    </row>
    <row r="5" spans="2:7" x14ac:dyDescent="0.25">
      <c r="B5" s="11"/>
      <c r="C5" s="11" t="s">
        <v>5</v>
      </c>
      <c r="D5" s="14">
        <f>VLOOKUP($C5,'item response'!$C:$G,2,FALSE)</f>
        <v>0.82857143878936768</v>
      </c>
      <c r="E5" s="14">
        <f>VLOOKUP($C5,'item response'!$C:$G,3,FALSE)</f>
        <v>1</v>
      </c>
      <c r="F5" s="14">
        <f>VLOOKUP($C5,'item response'!$C:$G,4,FALSE)</f>
        <v>0.80000001192092896</v>
      </c>
      <c r="G5" s="27">
        <f>IF(VLOOKUP($C5,'item response'!$C:$G,5,FALSE)="",NA(),VLOOKUP($C5,'item response'!$C:$G,5,FALSE))</f>
        <v>1</v>
      </c>
    </row>
    <row r="6" spans="2:7" x14ac:dyDescent="0.25">
      <c r="B6" s="11"/>
      <c r="C6" s="11" t="s">
        <v>55</v>
      </c>
      <c r="D6" s="14">
        <f>VLOOKUP($C6,'item response'!$C:$G,2,FALSE)</f>
        <v>0.77777779102325439</v>
      </c>
      <c r="E6" s="14">
        <f>VLOOKUP($C6,'item response'!$C:$G,3,FALSE)</f>
        <v>1</v>
      </c>
      <c r="F6" s="14">
        <f>VLOOKUP($C6,'item response'!$C:$G,4,FALSE)</f>
        <v>0.77777779102325439</v>
      </c>
      <c r="G6" s="27">
        <f>IF(VLOOKUP($C6,'item response'!$C:$G,5,FALSE)="",NA(),VLOOKUP($C6,'item response'!$C:$G,5,FALSE))</f>
        <v>0.5</v>
      </c>
    </row>
    <row r="7" spans="2:7" x14ac:dyDescent="0.25">
      <c r="B7" s="11" t="s">
        <v>7</v>
      </c>
      <c r="C7" s="11" t="s">
        <v>63</v>
      </c>
      <c r="D7" s="14">
        <f>VLOOKUP($C7,'item response'!$C:$G,2,FALSE)</f>
        <v>0.90909093618392944</v>
      </c>
      <c r="E7" s="14">
        <f>VLOOKUP($C7,'item response'!$C:$G,3,FALSE)</f>
        <v>1</v>
      </c>
      <c r="F7" s="14">
        <f>VLOOKUP($C7,'item response'!$C:$G,4,FALSE)</f>
        <v>0.87662339210510254</v>
      </c>
      <c r="G7" s="27">
        <f>IF(VLOOKUP($C7,'item response'!$C:$G,5,FALSE)="",NA(),VLOOKUP($C7,'item response'!$C:$G,5,FALSE))</f>
        <v>0.71428573131561279</v>
      </c>
    </row>
    <row r="8" spans="2:7" x14ac:dyDescent="0.25">
      <c r="B8" s="11" t="s">
        <v>8</v>
      </c>
      <c r="C8" s="11" t="s">
        <v>61</v>
      </c>
      <c r="D8" s="14">
        <f>VLOOKUP($C8,'item response'!$C:$G,2,FALSE)</f>
        <v>1</v>
      </c>
      <c r="E8" s="14">
        <f>VLOOKUP($C8,'item response'!$C:$G,3,FALSE)</f>
        <v>1</v>
      </c>
      <c r="F8" s="14">
        <f>VLOOKUP($C8,'item response'!$C:$G,4,FALSE)</f>
        <v>0.92592591047286987</v>
      </c>
      <c r="G8" s="27">
        <f>IF(VLOOKUP($C8,'item response'!$C:$G,5,FALSE)="",NA(),VLOOKUP($C8,'item response'!$C:$G,5,FALSE))</f>
        <v>0.71428573131561279</v>
      </c>
    </row>
    <row r="9" spans="2:7" x14ac:dyDescent="0.25">
      <c r="B9" s="12"/>
      <c r="C9" s="12" t="s">
        <v>62</v>
      </c>
      <c r="D9" s="15">
        <f>VLOOKUP($C9,'item response'!$C:$G,2,FALSE)</f>
        <v>0.88976377248764038</v>
      </c>
      <c r="E9" s="15">
        <f>VLOOKUP($C9,'item response'!$C:$G,3,FALSE)</f>
        <v>1</v>
      </c>
      <c r="F9" s="15">
        <f>VLOOKUP($C9,'item response'!$C:$G,4,FALSE)</f>
        <v>0.86614173650741577</v>
      </c>
      <c r="G9" s="28" t="str">
        <f>IF(VLOOKUP($C9,'item response'!$C:$G,5,FALSE)=0,"N/A",VLOOKUP($C9,'item response'!$C:$G,5,FALSE))</f>
        <v>N/A</v>
      </c>
    </row>
    <row r="10" spans="2:7" ht="16.5" thickBot="1" x14ac:dyDescent="0.3">
      <c r="B10" s="13" t="s">
        <v>14</v>
      </c>
      <c r="C10" s="13" t="s">
        <v>65</v>
      </c>
      <c r="D10" s="16">
        <f>VLOOKUP($C10,'item response'!$C:$G,2,FALSE)</f>
        <v>0.90909093618392944</v>
      </c>
      <c r="E10" s="16">
        <f>VLOOKUP($C10,'item response'!$C:$G,3,FALSE)</f>
        <v>1</v>
      </c>
      <c r="F10" s="16">
        <f>VLOOKUP($C10,'item response'!$C:$G,4,FALSE)</f>
        <v>0.87662339210510254</v>
      </c>
      <c r="G10" s="16">
        <f>VLOOKUP($C10,'item response'!$C:$G,5,FALSE)</f>
        <v>0.71428573131561279</v>
      </c>
    </row>
    <row r="11" spans="2:7" ht="16.5" customHeight="1" thickTop="1" x14ac:dyDescent="0.25">
      <c r="B11" s="38" t="s">
        <v>35</v>
      </c>
      <c r="C11" s="38"/>
      <c r="D11" s="38"/>
      <c r="E11" s="38"/>
      <c r="F11" s="38"/>
      <c r="G11" s="38"/>
    </row>
    <row r="12" spans="2:7" ht="12.75" customHeight="1" x14ac:dyDescent="0.25">
      <c r="B12" s="39"/>
      <c r="C12" s="39"/>
      <c r="D12" s="39"/>
      <c r="E12" s="39"/>
      <c r="F12" s="39"/>
      <c r="G12" s="39"/>
    </row>
    <row r="13" spans="2:7" x14ac:dyDescent="0.25">
      <c r="B13" s="39"/>
      <c r="C13" s="39"/>
      <c r="D13" s="39"/>
      <c r="E13" s="39"/>
      <c r="F13" s="39"/>
      <c r="G13" s="39"/>
    </row>
  </sheetData>
  <mergeCells count="1">
    <mergeCell ref="B11:G13"/>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5"/>
  <sheetViews>
    <sheetView workbookViewId="0">
      <selection activeCell="E5" sqref="E5"/>
    </sheetView>
  </sheetViews>
  <sheetFormatPr defaultRowHeight="15" x14ac:dyDescent="0.25"/>
  <sheetData>
    <row r="1" spans="1:5" x14ac:dyDescent="0.25">
      <c r="A1" t="s">
        <v>36</v>
      </c>
      <c r="B1" t="s">
        <v>37</v>
      </c>
      <c r="C1" t="s">
        <v>56</v>
      </c>
      <c r="D1" t="s">
        <v>57</v>
      </c>
      <c r="E1" t="s">
        <v>66</v>
      </c>
    </row>
    <row r="2" spans="1:5" x14ac:dyDescent="0.25">
      <c r="A2" t="s">
        <v>63</v>
      </c>
      <c r="B2" t="s">
        <v>49</v>
      </c>
      <c r="C2" s="8">
        <v>302</v>
      </c>
      <c r="D2" s="8">
        <v>4123</v>
      </c>
      <c r="E2" s="8">
        <v>1</v>
      </c>
    </row>
    <row r="3" spans="1:5" x14ac:dyDescent="0.25">
      <c r="A3" t="s">
        <v>63</v>
      </c>
      <c r="B3" t="s">
        <v>50</v>
      </c>
      <c r="C3" s="8">
        <v>42</v>
      </c>
      <c r="D3" s="8">
        <v>1263</v>
      </c>
      <c r="E3" s="8">
        <v>0</v>
      </c>
    </row>
    <row r="4" spans="1:5" x14ac:dyDescent="0.25">
      <c r="A4" t="s">
        <v>63</v>
      </c>
      <c r="B4" t="s">
        <v>68</v>
      </c>
      <c r="C4" s="8">
        <v>31</v>
      </c>
      <c r="D4" s="8">
        <v>2241</v>
      </c>
      <c r="E4" s="8">
        <v>0</v>
      </c>
    </row>
    <row r="5" spans="1:5" x14ac:dyDescent="0.25">
      <c r="A5" t="s">
        <v>63</v>
      </c>
      <c r="B5" t="s">
        <v>64</v>
      </c>
      <c r="C5" s="8">
        <v>99</v>
      </c>
      <c r="D5" s="8">
        <v>982</v>
      </c>
      <c r="E5" s="8">
        <v>44</v>
      </c>
    </row>
  </sheetData>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5"/>
  <sheetViews>
    <sheetView workbookViewId="0">
      <selection activeCell="B4" sqref="B4"/>
    </sheetView>
  </sheetViews>
  <sheetFormatPr defaultRowHeight="15" x14ac:dyDescent="0.25"/>
  <cols>
    <col min="1" max="1" width="20.85546875" customWidth="1"/>
  </cols>
  <sheetData>
    <row r="1" spans="1:5" x14ac:dyDescent="0.25">
      <c r="A1" t="s">
        <v>36</v>
      </c>
      <c r="B1" t="s">
        <v>37</v>
      </c>
      <c r="C1" t="s">
        <v>56</v>
      </c>
      <c r="D1" t="s">
        <v>57</v>
      </c>
      <c r="E1" t="s">
        <v>66</v>
      </c>
    </row>
    <row r="2" spans="1:5" x14ac:dyDescent="0.25">
      <c r="A2" t="s">
        <v>63</v>
      </c>
      <c r="B2" t="s">
        <v>49</v>
      </c>
      <c r="C2" s="5">
        <v>145</v>
      </c>
      <c r="D2" s="5">
        <v>4123</v>
      </c>
      <c r="E2" s="5">
        <v>1</v>
      </c>
    </row>
    <row r="3" spans="1:5" x14ac:dyDescent="0.25">
      <c r="A3" t="s">
        <v>63</v>
      </c>
      <c r="B3" t="s">
        <v>50</v>
      </c>
      <c r="C3" s="5">
        <v>28</v>
      </c>
      <c r="D3" s="5">
        <v>1263</v>
      </c>
      <c r="E3" s="5"/>
    </row>
    <row r="4" spans="1:5" x14ac:dyDescent="0.25">
      <c r="A4" t="s">
        <v>63</v>
      </c>
      <c r="B4" t="s">
        <v>55</v>
      </c>
      <c r="C4" s="5">
        <v>31</v>
      </c>
      <c r="D4" s="5">
        <v>2241</v>
      </c>
      <c r="E4" s="5"/>
    </row>
    <row r="5" spans="1:5" x14ac:dyDescent="0.25">
      <c r="A5" t="s">
        <v>63</v>
      </c>
      <c r="B5" t="s">
        <v>64</v>
      </c>
      <c r="C5" s="5">
        <v>99</v>
      </c>
      <c r="D5" s="5">
        <v>982</v>
      </c>
      <c r="E5" s="5">
        <v>44</v>
      </c>
    </row>
  </sheetData>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E5"/>
  <sheetViews>
    <sheetView workbookViewId="0">
      <selection activeCell="C5" sqref="C5"/>
    </sheetView>
  </sheetViews>
  <sheetFormatPr defaultRowHeight="15" x14ac:dyDescent="0.25"/>
  <sheetData>
    <row r="1" spans="1:5" x14ac:dyDescent="0.25">
      <c r="A1" t="s">
        <v>36</v>
      </c>
      <c r="B1" t="s">
        <v>37</v>
      </c>
      <c r="C1" t="s">
        <v>56</v>
      </c>
      <c r="D1" t="s">
        <v>57</v>
      </c>
      <c r="E1" t="s">
        <v>66</v>
      </c>
    </row>
    <row r="2" spans="1:5" x14ac:dyDescent="0.25">
      <c r="A2" t="s">
        <v>63</v>
      </c>
      <c r="B2" t="s">
        <v>49</v>
      </c>
      <c r="C2" s="5">
        <v>26</v>
      </c>
      <c r="D2" s="5">
        <v>25</v>
      </c>
      <c r="E2" s="5">
        <v>1</v>
      </c>
    </row>
    <row r="3" spans="1:5" x14ac:dyDescent="0.25">
      <c r="A3" t="s">
        <v>63</v>
      </c>
      <c r="B3" t="s">
        <v>50</v>
      </c>
      <c r="C3" s="5">
        <v>9</v>
      </c>
      <c r="D3" s="5">
        <v>21</v>
      </c>
      <c r="E3" s="5">
        <v>0</v>
      </c>
    </row>
    <row r="4" spans="1:5" x14ac:dyDescent="0.25">
      <c r="A4" t="s">
        <v>63</v>
      </c>
      <c r="B4" t="s">
        <v>68</v>
      </c>
      <c r="C4" s="5">
        <v>10</v>
      </c>
      <c r="D4" s="5">
        <v>20</v>
      </c>
      <c r="E4" s="5">
        <v>0</v>
      </c>
    </row>
    <row r="5" spans="1:5" x14ac:dyDescent="0.25">
      <c r="A5" t="s">
        <v>63</v>
      </c>
      <c r="B5" t="s">
        <v>64</v>
      </c>
      <c r="C5" s="5">
        <v>25</v>
      </c>
      <c r="D5" s="5">
        <v>4</v>
      </c>
      <c r="E5" s="5">
        <v>9</v>
      </c>
    </row>
  </sheetData>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1"/>
  <sheetViews>
    <sheetView workbookViewId="0">
      <selection activeCell="E19" sqref="E19"/>
    </sheetView>
  </sheetViews>
  <sheetFormatPr defaultRowHeight="15" x14ac:dyDescent="0.25"/>
  <cols>
    <col min="1" max="1" width="13.5703125" bestFit="1" customWidth="1"/>
    <col min="2" max="2" width="16.7109375" customWidth="1"/>
    <col min="3" max="3" width="16.140625" customWidth="1"/>
    <col min="4" max="4" width="17.7109375" customWidth="1"/>
    <col min="5" max="5" width="20" customWidth="1"/>
  </cols>
  <sheetData>
    <row r="1" spans="1:6" x14ac:dyDescent="0.25">
      <c r="A1" t="s">
        <v>41</v>
      </c>
      <c r="B1" t="s">
        <v>42</v>
      </c>
      <c r="C1" t="s">
        <v>47</v>
      </c>
      <c r="D1" t="s">
        <v>38</v>
      </c>
      <c r="E1" t="s">
        <v>39</v>
      </c>
      <c r="F1" t="s">
        <v>40</v>
      </c>
    </row>
    <row r="2" spans="1:6" x14ac:dyDescent="0.25">
      <c r="A2" t="s">
        <v>65</v>
      </c>
      <c r="B2" t="s">
        <v>43</v>
      </c>
      <c r="C2" t="s">
        <v>48</v>
      </c>
      <c r="D2" s="5">
        <v>8.6226202547550201E-2</v>
      </c>
      <c r="E2" s="5">
        <v>0.25496688485145569</v>
      </c>
      <c r="F2" s="5">
        <v>0.3381858766078949</v>
      </c>
    </row>
    <row r="3" spans="1:6" x14ac:dyDescent="0.25">
      <c r="A3" t="s">
        <v>65</v>
      </c>
      <c r="B3" t="s">
        <v>44</v>
      </c>
      <c r="C3" t="s">
        <v>49</v>
      </c>
      <c r="D3" s="5">
        <v>0.11638955026865005</v>
      </c>
      <c r="E3" s="5">
        <v>0.31012657284736633</v>
      </c>
      <c r="F3" s="5">
        <v>0.37529692053794861</v>
      </c>
    </row>
    <row r="4" spans="1:6" x14ac:dyDescent="0.25">
      <c r="A4" t="s">
        <v>65</v>
      </c>
      <c r="B4" t="s">
        <v>44</v>
      </c>
      <c r="C4" t="s">
        <v>50</v>
      </c>
      <c r="D4" s="5">
        <v>0.13973799347877502</v>
      </c>
      <c r="E4" s="5">
        <v>0.27350428700447083</v>
      </c>
      <c r="F4" s="5">
        <v>0.51091700792312622</v>
      </c>
    </row>
    <row r="5" spans="1:6" x14ac:dyDescent="0.25">
      <c r="A5" t="s">
        <v>65</v>
      </c>
      <c r="B5" t="s">
        <v>44</v>
      </c>
      <c r="C5" t="s">
        <v>55</v>
      </c>
      <c r="D5" s="5">
        <v>0.12251655757427216</v>
      </c>
      <c r="E5" s="5">
        <v>0.17370891571044922</v>
      </c>
      <c r="F5" s="5">
        <v>0.70529800653457642</v>
      </c>
    </row>
    <row r="6" spans="1:6" x14ac:dyDescent="0.25">
      <c r="A6" t="s">
        <v>65</v>
      </c>
      <c r="B6" t="s">
        <v>44</v>
      </c>
      <c r="C6" t="s">
        <v>64</v>
      </c>
      <c r="D6" s="5">
        <v>4.316546767950058E-2</v>
      </c>
      <c r="E6" s="5">
        <v>0.31034481525421143</v>
      </c>
      <c r="F6" s="5">
        <v>0.13908873498439789</v>
      </c>
    </row>
    <row r="7" spans="1:6" x14ac:dyDescent="0.25">
      <c r="A7" t="s">
        <v>65</v>
      </c>
      <c r="B7" t="s">
        <v>45</v>
      </c>
      <c r="C7" t="s">
        <v>63</v>
      </c>
      <c r="D7" s="5">
        <v>8.6226202547550201E-2</v>
      </c>
      <c r="E7" s="5">
        <v>0.25496688485145569</v>
      </c>
      <c r="F7" s="5">
        <v>0.3381858766078949</v>
      </c>
    </row>
    <row r="8" spans="1:6" x14ac:dyDescent="0.25">
      <c r="A8" t="s">
        <v>65</v>
      </c>
      <c r="B8" t="s">
        <v>46</v>
      </c>
      <c r="C8" t="s">
        <v>61</v>
      </c>
      <c r="D8" s="5">
        <v>0.10231023281812668</v>
      </c>
      <c r="E8" s="5">
        <v>0.29245284199714661</v>
      </c>
      <c r="F8" s="5">
        <v>0.34983497858047485</v>
      </c>
    </row>
    <row r="9" spans="1:6" x14ac:dyDescent="0.25">
      <c r="A9" t="s">
        <v>65</v>
      </c>
      <c r="B9" t="s">
        <v>46</v>
      </c>
      <c r="C9" t="s">
        <v>62</v>
      </c>
      <c r="D9" s="5">
        <v>8.2058414816856384E-2</v>
      </c>
      <c r="E9" s="5">
        <v>0.24532224237918854</v>
      </c>
      <c r="F9" s="5">
        <v>0.33449235558509827</v>
      </c>
    </row>
    <row r="10" spans="1:6" x14ac:dyDescent="0.25">
      <c r="A10" t="s">
        <v>65</v>
      </c>
      <c r="B10" t="s">
        <v>46</v>
      </c>
      <c r="C10" t="s">
        <v>64</v>
      </c>
      <c r="D10" s="5">
        <v>0.1111111119389534</v>
      </c>
      <c r="E10" s="5">
        <v>0.29411765933036804</v>
      </c>
      <c r="F10" s="5">
        <v>0.37777778506278992</v>
      </c>
    </row>
    <row r="11" spans="1:6" x14ac:dyDescent="0.25">
      <c r="A11" t="s">
        <v>65</v>
      </c>
      <c r="B11" t="s">
        <v>65</v>
      </c>
      <c r="C11" t="s">
        <v>65</v>
      </c>
      <c r="D11" s="5">
        <v>8.6226202547550201E-2</v>
      </c>
      <c r="E11" s="5">
        <v>0.25496688485145569</v>
      </c>
      <c r="F11" s="5">
        <v>0.3381858766078949</v>
      </c>
    </row>
  </sheetData>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30"/>
  <sheetViews>
    <sheetView workbookViewId="0">
      <selection activeCell="C1" sqref="C1"/>
    </sheetView>
  </sheetViews>
  <sheetFormatPr defaultRowHeight="15" x14ac:dyDescent="0.25"/>
  <cols>
    <col min="2" max="2" width="22.5703125" bestFit="1" customWidth="1"/>
  </cols>
  <sheetData>
    <row r="1" spans="1:6" x14ac:dyDescent="0.25">
      <c r="A1" t="s">
        <v>58</v>
      </c>
      <c r="B1" t="s">
        <v>59</v>
      </c>
      <c r="C1" t="s">
        <v>56</v>
      </c>
      <c r="D1" t="s">
        <v>57</v>
      </c>
      <c r="E1" t="s">
        <v>60</v>
      </c>
      <c r="F1" t="s">
        <v>13</v>
      </c>
    </row>
    <row r="2" spans="1:6" x14ac:dyDescent="0.25">
      <c r="A2" t="s">
        <v>63</v>
      </c>
      <c r="B2" t="s">
        <v>49</v>
      </c>
      <c r="C2" s="5">
        <v>16</v>
      </c>
      <c r="D2" s="5">
        <v>85</v>
      </c>
      <c r="E2" s="5">
        <v>1</v>
      </c>
    </row>
    <row r="3" spans="1:6" x14ac:dyDescent="0.25">
      <c r="A3" t="s">
        <v>63</v>
      </c>
      <c r="B3" t="s">
        <v>50</v>
      </c>
      <c r="C3" s="5">
        <v>6</v>
      </c>
      <c r="D3" s="5">
        <v>29</v>
      </c>
      <c r="E3" s="5">
        <v>1</v>
      </c>
    </row>
    <row r="4" spans="1:6" x14ac:dyDescent="0.25">
      <c r="A4" t="s">
        <v>63</v>
      </c>
      <c r="B4" t="s">
        <v>55</v>
      </c>
      <c r="C4" s="5">
        <v>5</v>
      </c>
      <c r="D4" s="5">
        <v>13</v>
      </c>
      <c r="E4" s="5">
        <v>1</v>
      </c>
    </row>
    <row r="5" spans="1:6" x14ac:dyDescent="0.25">
      <c r="C5" s="5"/>
      <c r="D5" s="5"/>
      <c r="E5" s="5"/>
    </row>
    <row r="6" spans="1:6" x14ac:dyDescent="0.25">
      <c r="C6" s="5"/>
      <c r="D6" s="5"/>
      <c r="E6" s="5"/>
    </row>
    <row r="7" spans="1:6" x14ac:dyDescent="0.25">
      <c r="C7" s="5"/>
      <c r="D7" s="5"/>
      <c r="E7" s="5"/>
    </row>
    <row r="8" spans="1:6" x14ac:dyDescent="0.25">
      <c r="C8" s="5"/>
      <c r="D8" s="5"/>
      <c r="E8" s="5"/>
    </row>
    <row r="9" spans="1:6" x14ac:dyDescent="0.25">
      <c r="C9" s="5"/>
      <c r="D9" s="5"/>
      <c r="E9" s="5"/>
    </row>
    <row r="10" spans="1:6" x14ac:dyDescent="0.25">
      <c r="C10" s="5"/>
      <c r="D10" s="5"/>
      <c r="E10" s="5"/>
    </row>
    <row r="11" spans="1:6" x14ac:dyDescent="0.25">
      <c r="C11" s="5"/>
      <c r="D11" s="5"/>
      <c r="E11" s="5"/>
    </row>
    <row r="12" spans="1:6" x14ac:dyDescent="0.25">
      <c r="C12" s="5"/>
      <c r="D12" s="5"/>
      <c r="E12" s="5"/>
    </row>
    <row r="13" spans="1:6" x14ac:dyDescent="0.25">
      <c r="C13" s="5"/>
      <c r="D13" s="5"/>
      <c r="E13" s="5"/>
    </row>
    <row r="14" spans="1:6" x14ac:dyDescent="0.25">
      <c r="C14" s="5"/>
      <c r="D14" s="5"/>
      <c r="E14" s="5"/>
    </row>
    <row r="15" spans="1:6" x14ac:dyDescent="0.25">
      <c r="C15" s="5"/>
      <c r="D15" s="5"/>
      <c r="E15" s="5"/>
    </row>
    <row r="16" spans="1:6" x14ac:dyDescent="0.25">
      <c r="C16" s="5"/>
      <c r="D16" s="5"/>
      <c r="E16" s="5"/>
    </row>
    <row r="17" spans="3:5" x14ac:dyDescent="0.25">
      <c r="C17" s="5"/>
      <c r="D17" s="5"/>
      <c r="E17" s="5"/>
    </row>
    <row r="18" spans="3:5" x14ac:dyDescent="0.25">
      <c r="C18" s="5"/>
      <c r="D18" s="5"/>
      <c r="E18" s="5"/>
    </row>
    <row r="19" spans="3:5" x14ac:dyDescent="0.25">
      <c r="C19" s="5"/>
      <c r="D19" s="5"/>
      <c r="E19" s="5"/>
    </row>
    <row r="20" spans="3:5" x14ac:dyDescent="0.25">
      <c r="C20" s="5"/>
      <c r="D20" s="5"/>
      <c r="E20" s="5"/>
    </row>
    <row r="21" spans="3:5" x14ac:dyDescent="0.25">
      <c r="C21" s="5"/>
      <c r="D21" s="5"/>
      <c r="E21" s="5"/>
    </row>
    <row r="22" spans="3:5" x14ac:dyDescent="0.25">
      <c r="C22" s="5"/>
      <c r="D22" s="5"/>
      <c r="E22" s="5"/>
    </row>
    <row r="23" spans="3:5" x14ac:dyDescent="0.25">
      <c r="C23" s="5"/>
      <c r="D23" s="5"/>
      <c r="E23" s="5"/>
    </row>
    <row r="24" spans="3:5" x14ac:dyDescent="0.25">
      <c r="C24" s="5"/>
      <c r="D24" s="5"/>
      <c r="E24" s="5"/>
    </row>
    <row r="25" spans="3:5" x14ac:dyDescent="0.25">
      <c r="C25" s="5"/>
      <c r="D25" s="5"/>
      <c r="E25" s="5"/>
    </row>
    <row r="26" spans="3:5" x14ac:dyDescent="0.25">
      <c r="C26" s="5"/>
      <c r="D26" s="5"/>
      <c r="E26" s="5"/>
    </row>
    <row r="27" spans="3:5" x14ac:dyDescent="0.25">
      <c r="C27" s="5"/>
      <c r="D27" s="5"/>
      <c r="E27" s="5"/>
    </row>
    <row r="28" spans="3:5" x14ac:dyDescent="0.25">
      <c r="C28" s="5"/>
      <c r="D28" s="5"/>
      <c r="E28" s="5"/>
    </row>
    <row r="29" spans="3:5" x14ac:dyDescent="0.25">
      <c r="C29" s="5"/>
      <c r="D29" s="5"/>
      <c r="E29" s="5"/>
    </row>
    <row r="30" spans="3:5" x14ac:dyDescent="0.25">
      <c r="C30" s="5"/>
      <c r="D30" s="5"/>
      <c r="E30" s="5"/>
    </row>
  </sheetData>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7"/>
  <sheetViews>
    <sheetView workbookViewId="0">
      <selection activeCell="A5" sqref="A5:XFD98"/>
    </sheetView>
  </sheetViews>
  <sheetFormatPr defaultRowHeight="15" x14ac:dyDescent="0.25"/>
  <sheetData>
    <row r="1" spans="1:6" x14ac:dyDescent="0.25">
      <c r="A1" t="s">
        <v>58</v>
      </c>
      <c r="B1" t="s">
        <v>59</v>
      </c>
      <c r="C1" t="s">
        <v>56</v>
      </c>
      <c r="D1" t="s">
        <v>57</v>
      </c>
      <c r="E1" t="s">
        <v>60</v>
      </c>
      <c r="F1" t="s">
        <v>13</v>
      </c>
    </row>
    <row r="2" spans="1:6" x14ac:dyDescent="0.25">
      <c r="A2" t="s">
        <v>63</v>
      </c>
      <c r="B2" t="s">
        <v>49</v>
      </c>
      <c r="C2" s="5"/>
      <c r="D2" s="5"/>
      <c r="E2" s="5">
        <v>1</v>
      </c>
    </row>
    <row r="3" spans="1:6" x14ac:dyDescent="0.25">
      <c r="A3" t="s">
        <v>63</v>
      </c>
      <c r="B3" t="s">
        <v>50</v>
      </c>
      <c r="C3" s="5"/>
      <c r="D3" s="5"/>
      <c r="E3" s="5">
        <v>1</v>
      </c>
    </row>
    <row r="4" spans="1:6" x14ac:dyDescent="0.25">
      <c r="A4" t="s">
        <v>63</v>
      </c>
      <c r="B4" t="s">
        <v>55</v>
      </c>
      <c r="C4" s="5"/>
      <c r="D4" s="5"/>
      <c r="E4" s="5">
        <v>1</v>
      </c>
    </row>
    <row r="5" spans="1:6" x14ac:dyDescent="0.25">
      <c r="C5" s="5"/>
      <c r="D5" s="5"/>
      <c r="E5" s="5"/>
    </row>
    <row r="6" spans="1:6" x14ac:dyDescent="0.25">
      <c r="C6" s="5"/>
      <c r="D6" s="5"/>
      <c r="E6" s="5"/>
    </row>
    <row r="7" spans="1:6" x14ac:dyDescent="0.25">
      <c r="C7" s="5"/>
      <c r="D7" s="5"/>
      <c r="E7" s="5"/>
    </row>
    <row r="8" spans="1:6" x14ac:dyDescent="0.25">
      <c r="C8" s="5"/>
      <c r="D8" s="5"/>
      <c r="E8" s="5"/>
    </row>
    <row r="9" spans="1:6" x14ac:dyDescent="0.25">
      <c r="C9" s="5"/>
      <c r="D9" s="5"/>
      <c r="E9" s="5"/>
    </row>
    <row r="10" spans="1:6" x14ac:dyDescent="0.25">
      <c r="C10" s="5"/>
      <c r="D10" s="5"/>
      <c r="E10" s="5"/>
    </row>
    <row r="11" spans="1:6" x14ac:dyDescent="0.25">
      <c r="C11" s="5"/>
      <c r="D11" s="5"/>
      <c r="E11" s="5"/>
    </row>
    <row r="12" spans="1:6" x14ac:dyDescent="0.25">
      <c r="C12" s="5"/>
      <c r="D12" s="5"/>
      <c r="E12" s="5"/>
    </row>
    <row r="13" spans="1:6" x14ac:dyDescent="0.25">
      <c r="C13" s="5"/>
      <c r="D13" s="5"/>
      <c r="E13" s="5"/>
    </row>
    <row r="14" spans="1:6" x14ac:dyDescent="0.25">
      <c r="C14" s="5"/>
      <c r="D14" s="5"/>
      <c r="E14" s="5"/>
    </row>
    <row r="15" spans="1:6" x14ac:dyDescent="0.25">
      <c r="C15" s="5"/>
      <c r="D15" s="5"/>
      <c r="E15" s="5"/>
    </row>
    <row r="16" spans="1:6" x14ac:dyDescent="0.25">
      <c r="C16" s="5"/>
      <c r="D16" s="5"/>
      <c r="E16" s="5"/>
    </row>
    <row r="17" spans="3:5" x14ac:dyDescent="0.25">
      <c r="C17" s="5"/>
      <c r="D17" s="5"/>
      <c r="E17" s="5"/>
    </row>
  </sheetData>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4"/>
  <sheetViews>
    <sheetView workbookViewId="0">
      <selection activeCell="B26" sqref="B26"/>
    </sheetView>
  </sheetViews>
  <sheetFormatPr defaultRowHeight="15" x14ac:dyDescent="0.25"/>
  <cols>
    <col min="1" max="1" width="12" customWidth="1"/>
    <col min="2" max="2" width="20.7109375" customWidth="1"/>
  </cols>
  <sheetData>
    <row r="1" spans="1:5" x14ac:dyDescent="0.25">
      <c r="A1" t="s">
        <v>58</v>
      </c>
      <c r="B1" t="s">
        <v>59</v>
      </c>
      <c r="C1" t="s">
        <v>56</v>
      </c>
      <c r="D1" t="s">
        <v>57</v>
      </c>
      <c r="E1" t="s">
        <v>13</v>
      </c>
    </row>
    <row r="2" spans="1:5" x14ac:dyDescent="0.25">
      <c r="A2" t="s">
        <v>63</v>
      </c>
      <c r="B2" t="s">
        <v>49</v>
      </c>
      <c r="C2" s="5">
        <v>269.26031494140625</v>
      </c>
      <c r="D2" s="5">
        <v>5512.34033203125</v>
      </c>
    </row>
    <row r="3" spans="1:5" x14ac:dyDescent="0.25">
      <c r="A3" t="s">
        <v>63</v>
      </c>
      <c r="B3" t="s">
        <v>50</v>
      </c>
      <c r="C3" s="5">
        <v>246.43333435058594</v>
      </c>
      <c r="D3" s="5">
        <v>2022.729736328125</v>
      </c>
    </row>
    <row r="4" spans="1:5" x14ac:dyDescent="0.25">
      <c r="A4" t="s">
        <v>63</v>
      </c>
      <c r="B4" t="s">
        <v>55</v>
      </c>
      <c r="C4" s="5">
        <v>219.22726440429688</v>
      </c>
      <c r="D4" s="5">
        <v>857.009033203125</v>
      </c>
    </row>
  </sheetData>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4"/>
  <sheetViews>
    <sheetView workbookViewId="0">
      <selection activeCell="B4" sqref="B4"/>
    </sheetView>
  </sheetViews>
  <sheetFormatPr defaultRowHeight="15" x14ac:dyDescent="0.25"/>
  <sheetData>
    <row r="1" spans="1:5" x14ac:dyDescent="0.25">
      <c r="A1" t="s">
        <v>58</v>
      </c>
      <c r="B1" t="s">
        <v>59</v>
      </c>
      <c r="C1" t="s">
        <v>56</v>
      </c>
      <c r="D1" t="s">
        <v>57</v>
      </c>
      <c r="E1" t="s">
        <v>13</v>
      </c>
    </row>
    <row r="2" spans="1:5" x14ac:dyDescent="0.25">
      <c r="A2" t="s">
        <v>63</v>
      </c>
      <c r="B2" t="s">
        <v>49</v>
      </c>
      <c r="C2" s="5">
        <v>269.26031494140625</v>
      </c>
      <c r="D2" s="5">
        <v>5512.34033203125</v>
      </c>
    </row>
    <row r="3" spans="1:5" x14ac:dyDescent="0.25">
      <c r="A3" t="s">
        <v>63</v>
      </c>
      <c r="B3" t="s">
        <v>50</v>
      </c>
      <c r="C3" s="5">
        <v>246.43333435058594</v>
      </c>
      <c r="D3" s="5">
        <v>2022.729736328125</v>
      </c>
    </row>
    <row r="4" spans="1:5" x14ac:dyDescent="0.25">
      <c r="A4" t="s">
        <v>63</v>
      </c>
      <c r="B4" t="s">
        <v>55</v>
      </c>
      <c r="C4" s="5">
        <v>219.22726440429688</v>
      </c>
      <c r="D4" s="5">
        <v>857.009033203125</v>
      </c>
    </row>
  </sheetData>
  <pageMargins left="0.7" right="0.7" top="0.75" bottom="0.75" header="0.3" footer="0.3"/>
  <pageSetup orientation="portrait" r:id="rId1"/>
  <headerFooter>
    <oddFooter>&amp;R_x000D_&amp;1#&amp;"Calibri"&amp;10&amp;K000000 Official Use Only</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4"/>
  <sheetViews>
    <sheetView workbookViewId="0">
      <selection activeCell="B4" sqref="B4"/>
    </sheetView>
  </sheetViews>
  <sheetFormatPr defaultRowHeight="15" x14ac:dyDescent="0.25"/>
  <sheetData>
    <row r="1" spans="1:5" x14ac:dyDescent="0.25">
      <c r="A1" t="s">
        <v>58</v>
      </c>
      <c r="B1" t="s">
        <v>59</v>
      </c>
      <c r="C1" t="s">
        <v>56</v>
      </c>
      <c r="D1" t="s">
        <v>57</v>
      </c>
      <c r="E1" t="s">
        <v>13</v>
      </c>
    </row>
    <row r="2" spans="1:5" x14ac:dyDescent="0.25">
      <c r="A2" t="s">
        <v>63</v>
      </c>
      <c r="B2" t="s">
        <v>49</v>
      </c>
      <c r="C2" s="5">
        <v>269.26031494140625</v>
      </c>
      <c r="D2" s="5">
        <v>5512.34033203125</v>
      </c>
    </row>
    <row r="3" spans="1:5" x14ac:dyDescent="0.25">
      <c r="A3" t="s">
        <v>63</v>
      </c>
      <c r="B3" t="s">
        <v>50</v>
      </c>
      <c r="C3" s="5">
        <v>246.43333435058594</v>
      </c>
      <c r="D3" s="5">
        <v>2022.729736328125</v>
      </c>
    </row>
    <row r="4" spans="1:5" x14ac:dyDescent="0.25">
      <c r="A4" t="s">
        <v>63</v>
      </c>
      <c r="B4" t="s">
        <v>55</v>
      </c>
      <c r="C4" s="5">
        <v>219.22726440429688</v>
      </c>
      <c r="D4" s="5">
        <v>857.009033203125</v>
      </c>
    </row>
  </sheetData>
  <pageMargins left="0.7" right="0.7" top="0.75" bottom="0.75" header="0.3" footer="0.3"/>
  <pageSetup orientation="portrait" r:id="rId1"/>
  <headerFooter>
    <oddFooter>&amp;R_x000D_&amp;1#&amp;"Calibri"&amp;10&amp;K000000 Official Use Only</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13"/>
  <sheetViews>
    <sheetView workbookViewId="0">
      <selection activeCell="E18" sqref="E18"/>
    </sheetView>
  </sheetViews>
  <sheetFormatPr defaultRowHeight="15" x14ac:dyDescent="0.25"/>
  <cols>
    <col min="3" max="3" width="17.5703125" customWidth="1"/>
  </cols>
  <sheetData>
    <row r="1" spans="1:7" x14ac:dyDescent="0.25">
      <c r="A1" t="s">
        <v>41</v>
      </c>
      <c r="B1" t="s">
        <v>42</v>
      </c>
      <c r="C1" t="s">
        <v>47</v>
      </c>
      <c r="D1" t="s">
        <v>51</v>
      </c>
      <c r="E1" t="s">
        <v>52</v>
      </c>
      <c r="F1" t="s">
        <v>53</v>
      </c>
      <c r="G1" t="s">
        <v>54</v>
      </c>
    </row>
    <row r="2" spans="1:7" x14ac:dyDescent="0.25">
      <c r="A2" t="s">
        <v>65</v>
      </c>
      <c r="B2" t="s">
        <v>43</v>
      </c>
      <c r="C2" t="s">
        <v>48</v>
      </c>
      <c r="D2" s="5">
        <v>0.90909093618392944</v>
      </c>
      <c r="E2" s="5">
        <v>1</v>
      </c>
      <c r="F2" s="5">
        <v>0.87662339210510254</v>
      </c>
      <c r="G2" s="5">
        <v>0.71428573131561279</v>
      </c>
    </row>
    <row r="3" spans="1:7" x14ac:dyDescent="0.25">
      <c r="A3" t="s">
        <v>65</v>
      </c>
      <c r="B3" t="s">
        <v>44</v>
      </c>
      <c r="C3" t="s">
        <v>49</v>
      </c>
      <c r="D3" s="5">
        <v>0.96039605140686035</v>
      </c>
      <c r="E3" s="5">
        <v>1</v>
      </c>
      <c r="F3" s="5">
        <v>0.9207921028137207</v>
      </c>
      <c r="G3" s="5">
        <v>0.71428573131561279</v>
      </c>
    </row>
    <row r="4" spans="1:7" x14ac:dyDescent="0.25">
      <c r="A4" t="s">
        <v>65</v>
      </c>
      <c r="B4" t="s">
        <v>44</v>
      </c>
      <c r="C4" t="s">
        <v>50</v>
      </c>
      <c r="D4" s="5">
        <v>0.82857143878936768</v>
      </c>
      <c r="E4" s="5">
        <v>1</v>
      </c>
      <c r="F4" s="5">
        <v>0.80000001192092896</v>
      </c>
      <c r="G4" s="5">
        <v>1</v>
      </c>
    </row>
    <row r="5" spans="1:7" x14ac:dyDescent="0.25">
      <c r="A5" t="s">
        <v>65</v>
      </c>
      <c r="B5" t="s">
        <v>44</v>
      </c>
      <c r="C5" t="s">
        <v>55</v>
      </c>
      <c r="D5" s="5">
        <v>0.77777779102325439</v>
      </c>
      <c r="E5" s="5">
        <v>1</v>
      </c>
      <c r="F5" s="5">
        <v>0.77777779102325439</v>
      </c>
      <c r="G5" s="5">
        <v>0.5</v>
      </c>
    </row>
    <row r="6" spans="1:7" x14ac:dyDescent="0.25">
      <c r="A6" t="s">
        <v>65</v>
      </c>
      <c r="B6" t="s">
        <v>45</v>
      </c>
      <c r="C6" t="s">
        <v>63</v>
      </c>
      <c r="D6" s="5">
        <v>0.90909093618392944</v>
      </c>
      <c r="E6" s="5">
        <v>1</v>
      </c>
      <c r="F6" s="5">
        <v>0.87662339210510254</v>
      </c>
      <c r="G6" s="5">
        <v>0.71428573131561279</v>
      </c>
    </row>
    <row r="7" spans="1:7" x14ac:dyDescent="0.25">
      <c r="A7" t="s">
        <v>65</v>
      </c>
      <c r="B7" t="s">
        <v>46</v>
      </c>
      <c r="C7" t="s">
        <v>61</v>
      </c>
      <c r="D7" s="5">
        <v>1</v>
      </c>
      <c r="E7" s="5">
        <v>1</v>
      </c>
      <c r="F7" s="5">
        <v>0.92592591047286987</v>
      </c>
      <c r="G7" s="5">
        <v>0.71428573131561279</v>
      </c>
    </row>
    <row r="8" spans="1:7" x14ac:dyDescent="0.25">
      <c r="A8" t="s">
        <v>65</v>
      </c>
      <c r="B8" t="s">
        <v>46</v>
      </c>
      <c r="C8" t="s">
        <v>62</v>
      </c>
      <c r="D8" s="5">
        <v>0.88976377248764038</v>
      </c>
      <c r="E8" s="5">
        <v>1</v>
      </c>
      <c r="F8" s="5">
        <v>0.86614173650741577</v>
      </c>
      <c r="G8" s="5"/>
    </row>
    <row r="9" spans="1:7" x14ac:dyDescent="0.25">
      <c r="A9" t="s">
        <v>65</v>
      </c>
      <c r="B9" t="s">
        <v>65</v>
      </c>
      <c r="C9" t="s">
        <v>65</v>
      </c>
      <c r="D9" s="5">
        <v>0.90909093618392944</v>
      </c>
      <c r="E9" s="5">
        <v>1</v>
      </c>
      <c r="F9" s="5">
        <v>0.87662339210510254</v>
      </c>
      <c r="G9" s="5">
        <v>0.71428573131561279</v>
      </c>
    </row>
    <row r="10" spans="1:7" x14ac:dyDescent="0.25">
      <c r="D10" s="5"/>
      <c r="E10" s="5"/>
      <c r="F10" s="5"/>
      <c r="G10" s="5"/>
    </row>
    <row r="11" spans="1:7" x14ac:dyDescent="0.25">
      <c r="B11" s="7"/>
      <c r="D11" s="5"/>
      <c r="E11" s="5"/>
      <c r="F11" s="5"/>
      <c r="G11" s="5"/>
    </row>
    <row r="12" spans="1:7" x14ac:dyDescent="0.25">
      <c r="D12" s="5"/>
      <c r="E12" s="5"/>
      <c r="F12" s="5"/>
      <c r="G12" s="5"/>
    </row>
    <row r="13" spans="1:7" x14ac:dyDescent="0.25">
      <c r="B13" s="7"/>
      <c r="D13" s="5"/>
      <c r="E13" s="5"/>
      <c r="F13" s="5"/>
      <c r="G13" s="5"/>
    </row>
  </sheetData>
  <autoFilter ref="A1:G9" xr:uid="{00000000-0009-0000-0000-000014000000}"/>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7 Universe Estimates</vt:lpstr>
      <vt:lpstr>Table 9 Median Universe Est</vt:lpstr>
      <vt:lpstr>Table 10 Strict Universe Est</vt:lpstr>
      <vt:lpstr>Table 8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Hoang Tu Linh Khuat</cp:lastModifiedBy>
  <dcterms:created xsi:type="dcterms:W3CDTF">2017-10-24T16:55:12Z</dcterms:created>
  <dcterms:modified xsi:type="dcterms:W3CDTF">2026-02-27T17:49:28Z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2025-10-14T19:38:21Z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050d59bf-3a72-4f6a-a171-8b254e166a7b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