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O:\FPDEA\Surveys\2025 Enterprise Surveys\Guatemala\_Implementation Report\"/>
    </mc:Choice>
  </mc:AlternateContent>
  <xr:revisionPtr revIDLastSave="0" documentId="13_ncr:1_{E0F33374-0D0D-4A62-A74E-831D9AA6E244}" xr6:coauthVersionLast="47" xr6:coauthVersionMax="47" xr10:uidLastSave="{00000000-0000-0000-0000-000000000000}"/>
  <bookViews>
    <workbookView xWindow="10695" yWindow="0" windowWidth="11010" windowHeight="12885" firstSheet="9" activeTab="11"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response'!$A$1:$G$12</definedName>
    <definedName name="_xlnm._FilterDatabase" localSheetId="5" hidden="1">'Table 6 Achieved Total Sample '!$A$1:$F$8</definedName>
    <definedName name="_xlnm._FilterDatabase" localSheetId="6" hidden="1">'Table 7 Achieved Panel Sample'!$A$1:$F$8</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7" l="1"/>
  <c r="F2" i="17"/>
  <c r="F5" i="16"/>
  <c r="F2" i="16"/>
  <c r="G11" i="29"/>
  <c r="B4" i="32"/>
  <c r="F5" i="20"/>
  <c r="F2" i="20"/>
  <c r="F5" i="19"/>
  <c r="F2" i="19"/>
  <c r="C8" i="18"/>
  <c r="D8" i="18"/>
  <c r="E8" i="18"/>
  <c r="F5" i="18"/>
  <c r="F2" i="18"/>
  <c r="D12" i="27"/>
  <c r="E12" i="27"/>
  <c r="F12" i="27"/>
  <c r="G13" i="29"/>
  <c r="F13" i="29"/>
  <c r="E13" i="29"/>
  <c r="D13" i="29"/>
  <c r="G12" i="29"/>
  <c r="F12" i="29"/>
  <c r="E12" i="29"/>
  <c r="D12"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E7" i="18"/>
  <c r="D7" i="18"/>
  <c r="C7" i="18"/>
  <c r="B7" i="18"/>
  <c r="A7" i="18"/>
  <c r="E6" i="18"/>
  <c r="D6" i="18"/>
  <c r="C6" i="18"/>
  <c r="B6" i="18"/>
  <c r="A6" i="18"/>
  <c r="E5" i="18"/>
  <c r="D5" i="18"/>
  <c r="C5" i="18"/>
  <c r="B5" i="18"/>
  <c r="A5" i="18"/>
  <c r="E4" i="18"/>
  <c r="D4" i="18"/>
  <c r="C4" i="18"/>
  <c r="B4" i="18"/>
  <c r="A4" i="18"/>
  <c r="E3" i="18"/>
  <c r="D3" i="18"/>
  <c r="C3" i="18"/>
  <c r="B3" i="18"/>
  <c r="A3" i="18"/>
  <c r="E2" i="18"/>
  <c r="D2" i="18"/>
  <c r="C2" i="18"/>
  <c r="B2" i="18"/>
  <c r="A2" i="18"/>
  <c r="F1" i="18"/>
  <c r="E1" i="18"/>
  <c r="D1" i="18"/>
  <c r="C1" i="18"/>
  <c r="E7" i="19"/>
  <c r="D7" i="19"/>
  <c r="C7" i="19"/>
  <c r="B7" i="19"/>
  <c r="A7" i="19"/>
  <c r="E6" i="19"/>
  <c r="D6" i="19"/>
  <c r="C6" i="19"/>
  <c r="B6" i="19"/>
  <c r="A6" i="19"/>
  <c r="E5" i="19"/>
  <c r="D5" i="19"/>
  <c r="C5" i="19"/>
  <c r="B5" i="19"/>
  <c r="A5" i="19"/>
  <c r="E4" i="19"/>
  <c r="D4" i="19"/>
  <c r="C4" i="19"/>
  <c r="B4" i="19"/>
  <c r="A4" i="19"/>
  <c r="E3" i="19"/>
  <c r="D3" i="19"/>
  <c r="C3" i="19"/>
  <c r="B3" i="19"/>
  <c r="A3" i="19"/>
  <c r="E2" i="19"/>
  <c r="D2" i="19"/>
  <c r="C2" i="19"/>
  <c r="B2" i="19"/>
  <c r="A2" i="19"/>
  <c r="F1" i="19"/>
  <c r="E1" i="19"/>
  <c r="D1" i="19"/>
  <c r="C1" i="19"/>
  <c r="E7" i="20"/>
  <c r="D7" i="20"/>
  <c r="C7" i="20"/>
  <c r="B7" i="20"/>
  <c r="A7" i="20"/>
  <c r="E6" i="20"/>
  <c r="D6" i="20"/>
  <c r="C6" i="20"/>
  <c r="B6" i="20"/>
  <c r="A6" i="20"/>
  <c r="E5" i="20"/>
  <c r="D5" i="20"/>
  <c r="C5" i="20"/>
  <c r="B5" i="20"/>
  <c r="A5" i="20"/>
  <c r="E4" i="20"/>
  <c r="D4" i="20"/>
  <c r="C4" i="20"/>
  <c r="B4" i="20"/>
  <c r="A4" i="20"/>
  <c r="E3" i="20"/>
  <c r="D3" i="20"/>
  <c r="C3" i="20"/>
  <c r="B3" i="20"/>
  <c r="A3" i="20"/>
  <c r="E2" i="20"/>
  <c r="D2" i="20"/>
  <c r="C2" i="20"/>
  <c r="B2" i="20"/>
  <c r="A2" i="20"/>
  <c r="F1" i="20"/>
  <c r="E1" i="20"/>
  <c r="D1" i="20"/>
  <c r="C1" i="20"/>
  <c r="E7" i="16"/>
  <c r="D7" i="16"/>
  <c r="C7" i="16"/>
  <c r="B7" i="16"/>
  <c r="A7" i="16"/>
  <c r="E4" i="16"/>
  <c r="D4" i="16"/>
  <c r="C4" i="16"/>
  <c r="B4" i="16"/>
  <c r="A4" i="16"/>
  <c r="E6" i="16"/>
  <c r="D6" i="16"/>
  <c r="C6" i="16"/>
  <c r="B6" i="16"/>
  <c r="A6" i="16"/>
  <c r="E3" i="16"/>
  <c r="D3" i="16"/>
  <c r="C3" i="16"/>
  <c r="B3" i="16"/>
  <c r="A3" i="16"/>
  <c r="E2" i="16"/>
  <c r="D2" i="16"/>
  <c r="C2" i="16"/>
  <c r="B2" i="16"/>
  <c r="A2" i="16"/>
  <c r="E5" i="16"/>
  <c r="D5" i="16"/>
  <c r="C5" i="16"/>
  <c r="B5" i="16"/>
  <c r="A5" i="16"/>
  <c r="F1" i="16"/>
  <c r="E1" i="16"/>
  <c r="D1" i="16"/>
  <c r="C1" i="16"/>
  <c r="E7" i="17"/>
  <c r="D7" i="17"/>
  <c r="C7" i="17"/>
  <c r="B7" i="17"/>
  <c r="A7" i="17"/>
  <c r="E4" i="17"/>
  <c r="D4" i="17"/>
  <c r="C4" i="17"/>
  <c r="B4" i="17"/>
  <c r="A4" i="17"/>
  <c r="E3" i="17"/>
  <c r="D3" i="17"/>
  <c r="C3" i="17"/>
  <c r="B3" i="17"/>
  <c r="A3" i="17"/>
  <c r="E6" i="17"/>
  <c r="D6" i="17"/>
  <c r="C6" i="17"/>
  <c r="B6" i="17"/>
  <c r="A6" i="17"/>
  <c r="E2" i="17"/>
  <c r="D2" i="17"/>
  <c r="C2" i="17"/>
  <c r="B2" i="17"/>
  <c r="A2" i="17"/>
  <c r="E5" i="17"/>
  <c r="D5" i="17"/>
  <c r="C5" i="17"/>
  <c r="B5" i="17"/>
  <c r="A5" i="17"/>
  <c r="F1" i="17"/>
  <c r="E1" i="17"/>
  <c r="D1" i="17"/>
  <c r="C1" i="17"/>
  <c r="F13" i="27"/>
  <c r="E13" i="27"/>
  <c r="D13"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E7" i="32"/>
  <c r="D7" i="32"/>
  <c r="C7" i="32"/>
  <c r="B7" i="32"/>
  <c r="A7" i="32"/>
  <c r="E6" i="32"/>
  <c r="D6" i="32"/>
  <c r="C6" i="32"/>
  <c r="B6" i="32"/>
  <c r="A6" i="32"/>
  <c r="E5" i="32"/>
  <c r="D5" i="32"/>
  <c r="C5" i="32"/>
  <c r="B5" i="32"/>
  <c r="A5" i="32"/>
  <c r="E4" i="32"/>
  <c r="D4" i="32"/>
  <c r="C4" i="32"/>
  <c r="A4" i="32"/>
  <c r="E3" i="32"/>
  <c r="D3" i="32"/>
  <c r="C3" i="32"/>
  <c r="B3" i="32"/>
  <c r="A3" i="32"/>
  <c r="E2" i="32"/>
  <c r="D2" i="32"/>
  <c r="D8" i="32" s="1"/>
  <c r="C2" i="32"/>
  <c r="B2" i="32"/>
  <c r="A2" i="32"/>
  <c r="F1" i="32"/>
  <c r="E1" i="32"/>
  <c r="D1" i="32"/>
  <c r="C1" i="32"/>
  <c r="E7" i="14"/>
  <c r="D7" i="14"/>
  <c r="C7" i="14"/>
  <c r="B7" i="14"/>
  <c r="A7" i="14"/>
  <c r="E6" i="14"/>
  <c r="D6" i="14"/>
  <c r="C6" i="14"/>
  <c r="B6" i="14"/>
  <c r="A6" i="14"/>
  <c r="E5" i="14"/>
  <c r="D5" i="14"/>
  <c r="C5" i="14"/>
  <c r="B5" i="14"/>
  <c r="A5" i="14"/>
  <c r="E4" i="14"/>
  <c r="D4" i="14"/>
  <c r="C4" i="14"/>
  <c r="B4" i="14"/>
  <c r="A4" i="14"/>
  <c r="E3" i="14"/>
  <c r="D3" i="14"/>
  <c r="C3" i="14"/>
  <c r="B3" i="14"/>
  <c r="A3" i="14"/>
  <c r="E2" i="14"/>
  <c r="D2" i="14"/>
  <c r="C2" i="14"/>
  <c r="B2" i="14"/>
  <c r="A2" i="14"/>
  <c r="F1" i="14"/>
  <c r="E1" i="14"/>
  <c r="D1" i="14"/>
  <c r="C1" i="14"/>
  <c r="E7" i="25"/>
  <c r="D7" i="25"/>
  <c r="C7" i="25"/>
  <c r="B7" i="25"/>
  <c r="A7" i="25"/>
  <c r="E6" i="25"/>
  <c r="D6" i="25"/>
  <c r="C6" i="25"/>
  <c r="B6" i="25"/>
  <c r="A6" i="25"/>
  <c r="E5" i="25"/>
  <c r="D5" i="25"/>
  <c r="C5" i="25"/>
  <c r="B5" i="25"/>
  <c r="A5" i="25"/>
  <c r="E4" i="25"/>
  <c r="D4" i="25"/>
  <c r="C4" i="25"/>
  <c r="B4" i="25"/>
  <c r="A4" i="25"/>
  <c r="E3" i="25"/>
  <c r="D3" i="25"/>
  <c r="C3" i="25"/>
  <c r="B3" i="25"/>
  <c r="A3" i="25"/>
  <c r="E2" i="25"/>
  <c r="D2" i="25"/>
  <c r="C2" i="25"/>
  <c r="B2" i="25"/>
  <c r="A2" i="25"/>
  <c r="F1" i="25"/>
  <c r="E1" i="25"/>
  <c r="D1" i="25"/>
  <c r="C1" i="25"/>
  <c r="F5" i="25" l="1"/>
  <c r="F2" i="25"/>
  <c r="F2" i="14"/>
  <c r="F5" i="14"/>
  <c r="E8" i="32"/>
  <c r="F5" i="32"/>
  <c r="C8" i="32"/>
  <c r="F2" i="32"/>
  <c r="C8" i="19"/>
  <c r="E8" i="19"/>
  <c r="E8" i="16"/>
  <c r="C8" i="17"/>
  <c r="F8" i="32"/>
  <c r="C8" i="14"/>
  <c r="C8" i="25"/>
  <c r="D8" i="25"/>
  <c r="E8" i="25"/>
  <c r="E8" i="17"/>
  <c r="D8" i="20"/>
  <c r="D8" i="17"/>
  <c r="F8" i="16"/>
  <c r="D8" i="14"/>
  <c r="E8" i="20"/>
  <c r="E8" i="14"/>
  <c r="D8" i="19"/>
  <c r="D8" i="16"/>
  <c r="C8" i="16"/>
  <c r="C8" i="20"/>
  <c r="F8" i="20" l="1"/>
  <c r="F8" i="19"/>
  <c r="F8" i="17"/>
  <c r="F8" i="14"/>
  <c r="F8" i="18"/>
  <c r="F8" i="25"/>
</calcChain>
</file>

<file path=xl/sharedStrings.xml><?xml version="1.0" encoding="utf-8"?>
<sst xmlns="http://schemas.openxmlformats.org/spreadsheetml/2006/main" count="297" uniqueCount="71">
  <si>
    <t>Other Services</t>
  </si>
  <si>
    <t>Screening phase</t>
  </si>
  <si>
    <t>Eligibles</t>
  </si>
  <si>
    <t>Ineligible + out of target</t>
  </si>
  <si>
    <t>Stratification</t>
  </si>
  <si>
    <t>Small (5-19)</t>
  </si>
  <si>
    <t>Medium (20-99)</t>
  </si>
  <si>
    <t/>
  </si>
  <si>
    <t>Region</t>
  </si>
  <si>
    <t>Sector</t>
  </si>
  <si>
    <t>Size</t>
  </si>
  <si>
    <t>Retail</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</si>
  <si>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</si>
  <si>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</si>
  <si>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</si>
  <si>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</si>
  <si>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</si>
  <si>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</si>
  <si>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</si>
  <si>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</si>
  <si>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</si>
  <si>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</si>
  <si>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</si>
  <si>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</si>
  <si>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</si>
  <si>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</si>
  <si>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</si>
  <si>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</si>
  <si>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</si>
  <si>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</si>
  <si>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</si>
  <si>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</si>
  <si>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</si>
  <si>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</si>
  <si>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</si>
  <si>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</si>
  <si>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</si>
  <si>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</si>
  <si>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</si>
  <si>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stratificationsizename</t>
  </si>
  <si>
    <t>_Retail</t>
  </si>
  <si>
    <t>_Other_Services</t>
  </si>
  <si>
    <t>Yield</t>
  </si>
  <si>
    <t>Survey_response_rate</t>
  </si>
  <si>
    <t>Frame_quality</t>
  </si>
  <si>
    <t>Survey</t>
  </si>
  <si>
    <t>Cell</t>
  </si>
  <si>
    <t>Fresh/Panel</t>
  </si>
  <si>
    <t>Size</t>
  </si>
  <si>
    <t>Region</t>
  </si>
  <si>
    <t>Sector</t>
  </si>
  <si>
    <t>Name</t>
  </si>
  <si>
    <t>Fresh</t>
  </si>
  <si>
    <t>Panel</t>
  </si>
  <si>
    <t>Small (5-19)</t>
  </si>
  <si>
    <t>Medium (20-99)</t>
  </si>
  <si>
    <t>Other Services</t>
  </si>
  <si>
    <t>Retail</t>
  </si>
  <si>
    <t>rr_d2</t>
  </si>
  <si>
    <t>rr_l1</t>
  </si>
  <si>
    <t>rr_n2a</t>
  </si>
  <si>
    <t>rr_TFP</t>
  </si>
  <si>
    <t xml:space="preserve">Source: </t>
  </si>
  <si>
    <t>Greater Guatemala City</t>
  </si>
  <si>
    <t>Rest of the country</t>
  </si>
  <si>
    <t>Large (100 or more)</t>
  </si>
  <si>
    <t>_Manufacturing</t>
  </si>
  <si>
    <t>a3ax</t>
  </si>
  <si>
    <t>sizex</t>
  </si>
  <si>
    <t>Guatemala 2025</t>
  </si>
  <si>
    <t>Manufacturing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</si>
</sst>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bottom style="thin">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9">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5" xfId="1" applyFont="1" applyBorder="1"/>
    <xf numFmtId="9" fontId="11" fillId="0" borderId="4" xfId="1" applyFont="1" applyBorder="1"/>
    <xf numFmtId="164" fontId="11" fillId="0" borderId="3" xfId="1" applyNumberFormat="1" applyFont="1" applyBorder="1"/>
    <xf numFmtId="164" fontId="11" fillId="0" borderId="5"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6" xfId="1" applyNumberFormat="1" applyFont="1" applyBorder="1" applyAlignment="1">
      <alignment wrapText="1"/>
    </xf>
    <xf numFmtId="10" fontId="12" fillId="0" borderId="6"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164" fontId="11" fillId="0" borderId="3" xfId="1" applyNumberFormat="1" applyFont="1" applyFill="1" applyBorder="1"/>
    <xf numFmtId="164" fontId="11" fillId="0" borderId="5" xfId="1" applyNumberFormat="1" applyFont="1" applyFill="1" applyBorder="1" applyAlignment="1">
      <alignment horizontal="right"/>
    </xf>
    <xf numFmtId="0" fontId="6" fillId="0" borderId="7"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F9"/>
  <sheetViews>
    <sheetView workbookViewId="0">
      <selection activeCell="D13" sqref="D13"/>
    </sheetView>
  </sheetViews>
  <sheetFormatPr defaultRowHeight="15" x14ac:dyDescent="0.25"/>
  <cols>
    <col min="1" max="1" width="22.140625" customWidth="1"/>
    <col min="2" max="2" width="19.85546875" bestFit="1" customWidth="1"/>
    <col min="3" max="4" width="13.140625" bestFit="1" customWidth="1"/>
    <col min="5" max="5" width="13.140625" style="8" bestFit="1" customWidth="1"/>
    <col min="6" max="6" width="14.5703125" style="26" bestFit="1" customWidth="1"/>
  </cols>
  <sheetData>
    <row r="1" spans="1:6" ht="15.75" thickBot="1" x14ac:dyDescent="0.3">
      <c r="A1" s="12"/>
      <c r="B1" s="12"/>
      <c r="C1" s="13" t="str">
        <f>RIGHT(SUBSTITUTE(universe!C1,"_"," "),LEN(SUBSTITUTE(universe!C1,"_"," "))-1)</f>
        <v>Manufacturing</v>
      </c>
      <c r="D1" s="13" t="str">
        <f>RIGHT(SUBSTITUTE(universe!D1,"_"," "),LEN(SUBSTITUTE(universe!D1,"_"," "))-1)</f>
        <v>Retail</v>
      </c>
      <c r="E1" s="13" t="str">
        <f>RIGHT(SUBSTITUTE(universe!E1,"_"," "),LEN(SUBSTITUTE(universe!E1,"_"," "))-1)</f>
        <v>Other Services</v>
      </c>
      <c r="F1" s="23" t="str">
        <f>RIGHT(SUBSTITUTE(universe!F1,"_"," "),LEN(SUBSTITUTE(universe!F1,"_"," "))-1)</f>
        <v>Grand Total</v>
      </c>
    </row>
    <row r="2" spans="1:6" x14ac:dyDescent="0.25">
      <c r="A2" s="4" t="str">
        <f>universe!A2</f>
        <v>Greater Guatemala City</v>
      </c>
      <c r="B2" s="2" t="str">
        <f>LEFT(universe!B2,FIND(")",universe!B2))</f>
        <v>Small (5-19)</v>
      </c>
      <c r="C2" s="2">
        <f>universe!C2</f>
        <v>249</v>
      </c>
      <c r="D2" s="2">
        <f>universe!D2</f>
        <v>443</v>
      </c>
      <c r="E2" s="2">
        <f>universe!E2</f>
        <v>1695</v>
      </c>
      <c r="F2" s="24">
        <f>SUM(C2:E4)</f>
        <v>4597</v>
      </c>
    </row>
    <row r="3" spans="1:6" x14ac:dyDescent="0.25">
      <c r="A3" s="4" t="str">
        <f>universe!A3</f>
        <v>Greater Guatemala City</v>
      </c>
      <c r="B3" s="2" t="str">
        <f>LEFT(universe!B3,FIND(")",universe!B3))</f>
        <v>Medium (20-99)</v>
      </c>
      <c r="C3" s="2">
        <f>universe!C3</f>
        <v>289</v>
      </c>
      <c r="D3" s="2">
        <f>universe!D3</f>
        <v>242</v>
      </c>
      <c r="E3" s="2">
        <f>universe!E3</f>
        <v>1072</v>
      </c>
      <c r="F3" s="24"/>
    </row>
    <row r="4" spans="1:6" x14ac:dyDescent="0.25">
      <c r="A4" s="4" t="str">
        <f>universe!A4</f>
        <v>Greater Guatemala City</v>
      </c>
      <c r="B4" s="2" t="str">
        <f>LEFT(universe!B4,FIND(")",universe!B4))</f>
        <v>Large (100 or more)</v>
      </c>
      <c r="C4" s="2">
        <f>universe!C4</f>
        <v>200</v>
      </c>
      <c r="D4" s="2">
        <f>universe!D4</f>
        <v>62</v>
      </c>
      <c r="E4" s="2">
        <f>universe!E4</f>
        <v>345</v>
      </c>
      <c r="F4" s="24"/>
    </row>
    <row r="5" spans="1:6" x14ac:dyDescent="0.25">
      <c r="A5" s="4" t="str">
        <f>universe!A5</f>
        <v>Rest of the country</v>
      </c>
      <c r="B5" s="2" t="str">
        <f>LEFT(universe!B5,FIND(")",universe!B5))</f>
        <v>Small (5-19)</v>
      </c>
      <c r="C5" s="2">
        <f>universe!C5</f>
        <v>209</v>
      </c>
      <c r="D5" s="2">
        <f>universe!D5</f>
        <v>258</v>
      </c>
      <c r="E5" s="2">
        <f>universe!E5</f>
        <v>800</v>
      </c>
      <c r="F5" s="24">
        <f>SUM(C5:E7)</f>
        <v>2509</v>
      </c>
    </row>
    <row r="6" spans="1:6" x14ac:dyDescent="0.25">
      <c r="A6" s="4" t="str">
        <f>universe!A6</f>
        <v>Rest of the country</v>
      </c>
      <c r="B6" s="2" t="str">
        <f>LEFT(universe!B6,FIND(")",universe!B6))</f>
        <v>Medium (20-99)</v>
      </c>
      <c r="C6" s="2">
        <f>universe!C6</f>
        <v>284</v>
      </c>
      <c r="D6" s="2">
        <f>universe!D6</f>
        <v>151</v>
      </c>
      <c r="E6" s="2">
        <f>universe!E6</f>
        <v>472</v>
      </c>
    </row>
    <row r="7" spans="1:6" x14ac:dyDescent="0.25">
      <c r="A7" s="4" t="str">
        <f>universe!A7</f>
        <v>Rest of the country</v>
      </c>
      <c r="B7" s="2" t="str">
        <f>LEFT(universe!B7,FIND(")",universe!B7))</f>
        <v>Large (100 or more)</v>
      </c>
      <c r="C7" s="2">
        <f>universe!C7</f>
        <v>171</v>
      </c>
      <c r="D7" s="2">
        <f>universe!D7</f>
        <v>20</v>
      </c>
      <c r="E7" s="2">
        <f>universe!E7</f>
        <v>144</v>
      </c>
      <c r="F7" s="24"/>
    </row>
    <row r="8" spans="1:6" s="26" customFormat="1" ht="15.75" thickBot="1" x14ac:dyDescent="0.3">
      <c r="A8" s="25"/>
      <c r="B8" s="25"/>
      <c r="C8" s="25">
        <f>SUM(C2:C7)</f>
        <v>1402</v>
      </c>
      <c r="D8" s="25">
        <f>SUM(D2:D7)</f>
        <v>1176</v>
      </c>
      <c r="E8" s="25">
        <f>SUM(E2:E7)</f>
        <v>4528</v>
      </c>
      <c r="F8" s="25">
        <f>SUM(F2:F7)</f>
        <v>7106</v>
      </c>
    </row>
    <row r="9" spans="1:6" ht="15.75" thickTop="1" x14ac:dyDescent="0.25">
      <c r="A9" s="33" t="s">
        <v>62</v>
      </c>
    </row>
  </sheetData>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9"/>
  <sheetViews>
    <sheetView workbookViewId="0">
      <selection activeCell="E8" sqref="E8"/>
    </sheetView>
  </sheetViews>
  <sheetFormatPr defaultRowHeight="15" x14ac:dyDescent="0.25"/>
  <cols>
    <col min="1" max="1" width="20.7109375" customWidth="1"/>
    <col min="2" max="2" width="15.7109375" bestFit="1" customWidth="1"/>
    <col min="3" max="3" width="12.85546875" customWidth="1"/>
    <col min="4" max="4" width="14.140625" customWidth="1"/>
    <col min="5" max="5" width="12.5703125" style="8" customWidth="1"/>
    <col min="6" max="6" width="10" bestFit="1" customWidth="1"/>
  </cols>
  <sheetData>
    <row r="1" spans="1:6" ht="27" thickBot="1" x14ac:dyDescent="0.3">
      <c r="A1" s="3"/>
      <c r="B1" s="3"/>
      <c r="C1" s="1" t="str">
        <f>RIGHT(SUBSTITUTE('frame fresh and panel'!C1,"_"," "),LEN(SUBSTITUTE('frame fresh and panel'!C1,"_"," "))-1)</f>
        <v>Manufacturing</v>
      </c>
      <c r="D1" s="1" t="str">
        <f>RIGHT(SUBSTITUTE('frame fresh and panel'!D1,"_"," "),LEN(SUBSTITUTE('frame fresh and panel'!D1,"_"," "))-1)</f>
        <v>Retail</v>
      </c>
      <c r="E1" s="1" t="str">
        <f>RIGHT(SUBSTITUTE('frame fresh and panel'!E1,"_"," "),LEN(SUBSTITUTE('frame fresh and panel'!E1,"_"," "))-1)</f>
        <v>Other Services</v>
      </c>
      <c r="F1" s="1" t="str">
        <f>RIGHT(SUBSTITUTE('frame fresh and panel'!F1,"_"," "),LEN(SUBSTITUTE('frame fresh and panel'!F1,"_"," "))-1)</f>
        <v>Grand Total</v>
      </c>
    </row>
    <row r="2" spans="1:6" x14ac:dyDescent="0.25">
      <c r="A2" s="4" t="str">
        <f>'frame fresh and panel'!A2</f>
        <v>Greater Guatemala City</v>
      </c>
      <c r="B2" s="2" t="str">
        <f>LEFT('frame fresh and panel'!B2,FIND(")",'frame fresh and panel'!B2))</f>
        <v>Small (5-19)</v>
      </c>
      <c r="C2" s="2">
        <f>'frame fresh and panel'!C2</f>
        <v>292</v>
      </c>
      <c r="D2" s="2">
        <f>'frame fresh and panel'!D2</f>
        <v>469</v>
      </c>
      <c r="E2" s="2">
        <f>'frame fresh and panel'!E2</f>
        <v>1725</v>
      </c>
      <c r="F2" s="8">
        <f>SUM(C2:E4)</f>
        <v>4864</v>
      </c>
    </row>
    <row r="3" spans="1:6" x14ac:dyDescent="0.25">
      <c r="A3" s="4" t="str">
        <f>'frame fresh and panel'!A3</f>
        <v>Greater Guatemala City</v>
      </c>
      <c r="B3" s="2" t="str">
        <f>LEFT('frame fresh and panel'!B3,FIND(")",'frame fresh and panel'!B3))</f>
        <v>Medium (20-99)</v>
      </c>
      <c r="C3" s="2">
        <f>'frame fresh and panel'!C3</f>
        <v>320</v>
      </c>
      <c r="D3" s="2">
        <f>'frame fresh and panel'!D3</f>
        <v>257</v>
      </c>
      <c r="E3" s="2">
        <f>'frame fresh and panel'!E3</f>
        <v>1106</v>
      </c>
      <c r="F3" s="8"/>
    </row>
    <row r="4" spans="1:6" x14ac:dyDescent="0.25">
      <c r="A4" s="4" t="str">
        <f>'frame fresh and panel'!A4</f>
        <v>Greater Guatemala City</v>
      </c>
      <c r="B4" s="2" t="str">
        <f>LEFT('frame fresh and panel'!B4,FIND(")",'frame fresh and panel'!B4))</f>
        <v>Large (100 or more)</v>
      </c>
      <c r="C4" s="2">
        <f>'frame fresh and panel'!C4</f>
        <v>248</v>
      </c>
      <c r="D4" s="2">
        <f>'frame fresh and panel'!D4</f>
        <v>68</v>
      </c>
      <c r="E4" s="2">
        <f>'frame fresh and panel'!E4</f>
        <v>379</v>
      </c>
      <c r="F4" s="8"/>
    </row>
    <row r="5" spans="1:6" x14ac:dyDescent="0.25">
      <c r="A5" s="4" t="str">
        <f>'frame fresh and panel'!A5</f>
        <v>Rest of the country</v>
      </c>
      <c r="B5" s="2" t="str">
        <f>LEFT('frame fresh and panel'!B5,FIND(")",'frame fresh and panel'!B5))</f>
        <v>Small (5-19)</v>
      </c>
      <c r="C5" s="2">
        <f>'frame fresh and panel'!C5</f>
        <v>219</v>
      </c>
      <c r="D5" s="2">
        <f>'frame fresh and panel'!D5</f>
        <v>271</v>
      </c>
      <c r="E5" s="2">
        <f>'frame fresh and panel'!E5</f>
        <v>822</v>
      </c>
      <c r="F5" s="8">
        <f>SUM(C5:E7)</f>
        <v>2587</v>
      </c>
    </row>
    <row r="6" spans="1:6" x14ac:dyDescent="0.25">
      <c r="A6" s="4" t="str">
        <f>'frame fresh and panel'!A6</f>
        <v>Rest of the country</v>
      </c>
      <c r="B6" s="2" t="str">
        <f>LEFT('frame fresh and panel'!B6,FIND(")",'frame fresh and panel'!B6))</f>
        <v>Medium (20-99)</v>
      </c>
      <c r="C6" s="2">
        <f>'frame fresh and panel'!C6</f>
        <v>290</v>
      </c>
      <c r="D6" s="2">
        <f>'frame fresh and panel'!D6</f>
        <v>160</v>
      </c>
      <c r="E6" s="2">
        <f>'frame fresh and panel'!E6</f>
        <v>484</v>
      </c>
    </row>
    <row r="7" spans="1:6" x14ac:dyDescent="0.25">
      <c r="A7" s="4" t="str">
        <f>'frame fresh and panel'!A7</f>
        <v>Rest of the country</v>
      </c>
      <c r="B7" s="2" t="str">
        <f>LEFT('frame fresh and panel'!B7,FIND(")",'frame fresh and panel'!B7))</f>
        <v>Large (100 or more)</v>
      </c>
      <c r="C7" s="2">
        <f>'frame fresh and panel'!C7</f>
        <v>173</v>
      </c>
      <c r="D7" s="2">
        <f>'frame fresh and panel'!D7</f>
        <v>21</v>
      </c>
      <c r="E7" s="2">
        <f>'frame fresh and panel'!E7</f>
        <v>147</v>
      </c>
      <c r="F7" s="8"/>
    </row>
    <row r="8" spans="1:6" s="26" customFormat="1" ht="15.75" thickBot="1" x14ac:dyDescent="0.3">
      <c r="A8" s="25"/>
      <c r="B8" s="25"/>
      <c r="C8" s="25">
        <f>SUM(C2:C7)</f>
        <v>1542</v>
      </c>
      <c r="D8" s="25">
        <f>SUM(D2:D7)</f>
        <v>1246</v>
      </c>
      <c r="E8" s="25">
        <f>SUM(E2:E7)</f>
        <v>4663</v>
      </c>
      <c r="F8" s="25">
        <f>SUM(F2:F7)</f>
        <v>7451</v>
      </c>
    </row>
    <row r="9" spans="1:6" ht="15.75" thickTop="1" x14ac:dyDescent="0.25">
      <c r="A9" s="34" t="s">
        <v>62</v>
      </c>
    </row>
  </sheetData>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F9"/>
  <sheetViews>
    <sheetView workbookViewId="0">
      <selection activeCell="B14" sqref="B14"/>
    </sheetView>
  </sheetViews>
  <sheetFormatPr defaultRowHeight="15" x14ac:dyDescent="0.25"/>
  <cols>
    <col min="1" max="1" width="24.140625" customWidth="1"/>
    <col min="2" max="2" width="19.85546875" bestFit="1" customWidth="1"/>
    <col min="3" max="3" width="13.28515625" customWidth="1"/>
    <col min="4" max="4" width="10.140625" customWidth="1"/>
    <col min="5" max="5" width="13.42578125" style="8" customWidth="1"/>
    <col min="6" max="6" width="14.5703125" style="26" bestFit="1" customWidth="1"/>
  </cols>
  <sheetData>
    <row r="1" spans="1:6" ht="27" thickBot="1" x14ac:dyDescent="0.3">
      <c r="A1" s="12"/>
      <c r="B1" s="12"/>
      <c r="C1" s="13" t="str">
        <f>RIGHT(SUBSTITUTE('original survey design'!C1,"_"," "),LEN(SUBSTITUTE('original survey design'!C1,"_"," "))-1)</f>
        <v>Manufacturing</v>
      </c>
      <c r="D1" s="13" t="str">
        <f>RIGHT(SUBSTITUTE('original survey design'!D1,"_"," "),LEN(SUBSTITUTE('original survey design'!D1,"_"," "))-1)</f>
        <v>Retail</v>
      </c>
      <c r="E1" s="13" t="str">
        <f>RIGHT(SUBSTITUTE('original survey design'!E1,"_"," "),LEN(SUBSTITUTE('original survey design'!E1,"_"," "))-1)</f>
        <v>Other Services</v>
      </c>
      <c r="F1" s="23" t="str">
        <f>RIGHT(SUBSTITUTE('original survey design'!F1,"_"," "),LEN(SUBSTITUTE('original survey design'!F1,"_"," "))-1)</f>
        <v>Grand Total</v>
      </c>
    </row>
    <row r="2" spans="1:6" x14ac:dyDescent="0.25">
      <c r="A2" s="4" t="str">
        <f>'original survey design'!A2</f>
        <v>Greater Guatemala City</v>
      </c>
      <c r="B2" s="2" t="str">
        <f>LEFT('original survey design'!B2,FIND(")",'original survey design'!B2))</f>
        <v>Small (5-19)</v>
      </c>
      <c r="C2" s="27">
        <f>'original survey design'!C2</f>
        <v>14</v>
      </c>
      <c r="D2" s="27">
        <f>'original survey design'!D2</f>
        <v>30</v>
      </c>
      <c r="E2" s="27">
        <f>'original survey design'!E2</f>
        <v>30</v>
      </c>
      <c r="F2" s="24">
        <f>SUM(C2:E4)</f>
        <v>218</v>
      </c>
    </row>
    <row r="3" spans="1:6" x14ac:dyDescent="0.25">
      <c r="A3" s="4" t="str">
        <f>'original survey design'!A3</f>
        <v>Greater Guatemala City</v>
      </c>
      <c r="B3" s="2" t="str">
        <f>LEFT('original survey design'!B3,FIND(")",'original survey design'!B3))</f>
        <v>Medium (20-99)</v>
      </c>
      <c r="C3" s="27">
        <f>'original survey design'!C3</f>
        <v>19</v>
      </c>
      <c r="D3" s="27">
        <f>'original survey design'!D3</f>
        <v>27</v>
      </c>
      <c r="E3" s="27">
        <f>'original survey design'!E3</f>
        <v>27</v>
      </c>
      <c r="F3" s="24"/>
    </row>
    <row r="4" spans="1:6" x14ac:dyDescent="0.25">
      <c r="A4" s="4" t="str">
        <f>'original survey design'!A4</f>
        <v>Greater Guatemala City</v>
      </c>
      <c r="B4" s="2" t="str">
        <f>LEFT('original survey design'!B4,FIND(")",'original survey design'!B4))</f>
        <v>Large (100 or more)</v>
      </c>
      <c r="C4" s="27">
        <f>'original survey design'!C4</f>
        <v>30</v>
      </c>
      <c r="D4" s="27">
        <f>'original survey design'!D4</f>
        <v>11</v>
      </c>
      <c r="E4" s="27">
        <f>'original survey design'!E4</f>
        <v>30</v>
      </c>
      <c r="F4" s="24"/>
    </row>
    <row r="5" spans="1:6" x14ac:dyDescent="0.25">
      <c r="A5" s="4" t="str">
        <f>'original survey design'!A5</f>
        <v>Rest of the country</v>
      </c>
      <c r="B5" s="2" t="str">
        <f>LEFT('original survey design'!B5,FIND(")",'original survey design'!B5))</f>
        <v>Small (5-19)</v>
      </c>
      <c r="C5" s="27">
        <f>'original survey design'!C5</f>
        <v>12</v>
      </c>
      <c r="D5" s="27">
        <f>'original survey design'!D5</f>
        <v>25</v>
      </c>
      <c r="E5" s="27">
        <f>'original survey design'!E5</f>
        <v>9</v>
      </c>
      <c r="F5" s="24">
        <f>SUM(C5:E7)</f>
        <v>142</v>
      </c>
    </row>
    <row r="6" spans="1:6" x14ac:dyDescent="0.25">
      <c r="A6" s="4" t="str">
        <f>'original survey design'!A6</f>
        <v>Rest of the country</v>
      </c>
      <c r="B6" s="2" t="str">
        <f>LEFT('original survey design'!B6,FIND(")",'original survey design'!B6))</f>
        <v>Medium (20-99)</v>
      </c>
      <c r="C6" s="27">
        <f>'original survey design'!C6</f>
        <v>19</v>
      </c>
      <c r="D6" s="27">
        <f>'original survey design'!D6</f>
        <v>23</v>
      </c>
      <c r="E6" s="27">
        <f>'original survey design'!E6</f>
        <v>5</v>
      </c>
      <c r="F6" s="24"/>
    </row>
    <row r="7" spans="1:6" x14ac:dyDescent="0.25">
      <c r="A7" s="4" t="str">
        <f>'original survey design'!A7</f>
        <v>Rest of the country</v>
      </c>
      <c r="B7" s="2" t="str">
        <f>LEFT('original survey design'!B7,FIND(")",'original survey design'!B7))</f>
        <v>Large (100 or more)</v>
      </c>
      <c r="C7" s="27">
        <f>'original survey design'!C7</f>
        <v>26</v>
      </c>
      <c r="D7" s="27">
        <f>'original survey design'!D7</f>
        <v>4</v>
      </c>
      <c r="E7" s="27">
        <f>'original survey design'!E7</f>
        <v>19</v>
      </c>
      <c r="F7" s="24"/>
    </row>
    <row r="8" spans="1:6" s="26" customFormat="1" ht="15.75" thickBot="1" x14ac:dyDescent="0.3">
      <c r="A8" s="25"/>
      <c r="B8" s="25"/>
      <c r="C8" s="25">
        <f>SUM(C2:C7)</f>
        <v>120</v>
      </c>
      <c r="D8" s="25">
        <f>SUM(D2:D7)</f>
        <v>120</v>
      </c>
      <c r="E8" s="25">
        <f>SUM(E2:E7)</f>
        <v>120</v>
      </c>
      <c r="F8" s="25">
        <f>SUM(F2:F7)</f>
        <v>360</v>
      </c>
    </row>
    <row r="9" spans="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5" sqref="E5"/>
    </sheetView>
  </sheetViews>
  <sheetFormatPr defaultRowHeight="15" x14ac:dyDescent="0.2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x14ac:dyDescent="0.3">
      <c r="B1" s="32"/>
      <c r="C1" s="32"/>
      <c r="D1" s="32" t="s">
        <v>7</v>
      </c>
      <c r="E1" s="32"/>
    </row>
    <row r="2" spans="2:6" s="14" customFormat="1" ht="48" thickTop="1" x14ac:dyDescent="0.25">
      <c r="B2" s="30"/>
      <c r="C2" s="30"/>
      <c r="D2" s="31" t="s">
        <v>19</v>
      </c>
      <c r="E2" s="31" t="s">
        <v>21</v>
      </c>
    </row>
    <row r="3" spans="2:6" s="14" customFormat="1" ht="15.75" x14ac:dyDescent="0.25">
      <c r="B3" s="15" t="s">
        <v>16</v>
      </c>
      <c r="C3" s="15" t="s">
        <v>22</v>
      </c>
      <c r="D3" s="21">
        <v>7451</v>
      </c>
      <c r="E3" s="18"/>
    </row>
    <row r="4" spans="2:6" s="14" customFormat="1" ht="15.75" x14ac:dyDescent="0.25">
      <c r="B4" s="15"/>
      <c r="C4" s="15" t="s">
        <v>28</v>
      </c>
      <c r="D4" s="21">
        <v>4506</v>
      </c>
      <c r="E4" s="18"/>
    </row>
    <row r="5" spans="2:6" s="14" customFormat="1" ht="15.75" x14ac:dyDescent="0.25">
      <c r="B5" s="15"/>
      <c r="C5" s="15" t="s">
        <v>29</v>
      </c>
      <c r="D5" s="21">
        <v>3876</v>
      </c>
      <c r="E5" s="18"/>
    </row>
    <row r="6" spans="2:6" ht="15.75" customHeight="1" x14ac:dyDescent="0.25">
      <c r="B6" s="15" t="s">
        <v>1</v>
      </c>
      <c r="C6" s="15" t="s">
        <v>2</v>
      </c>
      <c r="D6" s="21">
        <v>693</v>
      </c>
      <c r="E6" s="18">
        <f t="shared" ref="E6:E12" si="0">D6/D$5</f>
        <v>0.17879256965944273</v>
      </c>
    </row>
    <row r="7" spans="2:6" ht="15.75" customHeight="1" x14ac:dyDescent="0.25">
      <c r="B7" s="15"/>
      <c r="C7" s="15" t="s">
        <v>23</v>
      </c>
      <c r="D7" s="21">
        <v>115</v>
      </c>
      <c r="E7" s="18">
        <f t="shared" si="0"/>
        <v>2.9669762641898866E-2</v>
      </c>
    </row>
    <row r="8" spans="2:6" ht="16.5" customHeight="1" x14ac:dyDescent="0.25">
      <c r="B8" s="15"/>
      <c r="C8" s="15" t="s">
        <v>30</v>
      </c>
      <c r="D8" s="21">
        <v>918</v>
      </c>
      <c r="E8" s="18">
        <f t="shared" si="0"/>
        <v>0.23684210526315788</v>
      </c>
    </row>
    <row r="9" spans="2:6" ht="15.75" x14ac:dyDescent="0.25">
      <c r="B9" s="15"/>
      <c r="C9" s="15" t="s">
        <v>3</v>
      </c>
      <c r="D9" s="21">
        <v>30</v>
      </c>
      <c r="E9" s="18">
        <f t="shared" si="0"/>
        <v>7.7399380804953561E-3</v>
      </c>
    </row>
    <row r="10" spans="2:6" ht="15.75" customHeight="1" x14ac:dyDescent="0.25">
      <c r="B10" s="15"/>
      <c r="C10" s="15" t="s">
        <v>24</v>
      </c>
      <c r="D10" s="21">
        <v>1998</v>
      </c>
      <c r="E10" s="18">
        <f t="shared" si="0"/>
        <v>0.51547987616099067</v>
      </c>
    </row>
    <row r="11" spans="2:6" ht="15.75" customHeight="1" x14ac:dyDescent="0.25">
      <c r="B11" s="15" t="s">
        <v>26</v>
      </c>
      <c r="C11" s="15" t="s">
        <v>25</v>
      </c>
      <c r="D11" s="21">
        <v>60</v>
      </c>
      <c r="E11" s="18">
        <f t="shared" si="0"/>
        <v>1.5479876160990712E-2</v>
      </c>
    </row>
    <row r="12" spans="2:6" ht="15.75" customHeight="1" thickBot="1" x14ac:dyDescent="0.3">
      <c r="B12" s="17" t="s">
        <v>27</v>
      </c>
      <c r="C12" s="17" t="s">
        <v>20</v>
      </c>
      <c r="D12" s="22">
        <v>183</v>
      </c>
      <c r="E12" s="20">
        <f t="shared" si="0"/>
        <v>4.7213622291021669E-2</v>
      </c>
      <c r="F12" s="28"/>
    </row>
    <row r="13" spans="2:6" ht="15.75" customHeight="1" thickTop="1" x14ac:dyDescent="0.25"/>
    <row r="14" spans="2:6" ht="16.5" customHeight="1" x14ac:dyDescent="0.25"/>
    <row r="15" spans="2:6" ht="15.75" customHeight="1" x14ac:dyDescent="0.25"/>
    <row r="16" spans="2:6" ht="15.75" customHeight="1" x14ac:dyDescent="0.25"/>
    <row r="17" ht="15.75" customHeight="1" x14ac:dyDescent="0.25"/>
    <row r="18" ht="15.75" customHeight="1" x14ac:dyDescent="0.25"/>
    <row r="19" ht="15.75" customHeight="1" x14ac:dyDescent="0.25"/>
  </sheetData>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14"/>
  <sheetViews>
    <sheetView workbookViewId="0">
      <selection activeCell="C7" sqref="C7"/>
    </sheetView>
  </sheetViews>
  <sheetFormatPr defaultColWidth="9.140625" defaultRowHeight="15.75" x14ac:dyDescent="0.25"/>
  <cols>
    <col min="1" max="1" width="10.28515625" style="14" customWidth="1"/>
    <col min="2" max="2" width="7.42578125" style="14" bestFit="1" customWidth="1"/>
    <col min="3" max="3" width="35.140625" style="14" customWidth="1"/>
    <col min="4" max="4" width="11.7109375" style="14" customWidth="1"/>
    <col min="5" max="5" width="16.5703125" style="14" customWidth="1"/>
    <col min="6" max="6" width="11.140625" style="14" customWidth="1"/>
    <col min="7" max="16384" width="9.140625" style="14"/>
  </cols>
  <sheetData>
    <row r="1" spans="2:6" ht="16.5" thickBot="1" x14ac:dyDescent="0.3">
      <c r="B1" s="29"/>
      <c r="C1" s="29"/>
      <c r="D1" s="29"/>
      <c r="E1" s="29"/>
      <c r="F1" s="29"/>
    </row>
    <row r="2" spans="2:6" ht="32.25" thickTop="1" x14ac:dyDescent="0.25">
      <c r="B2" s="30"/>
      <c r="C2" s="30" t="s">
        <v>4</v>
      </c>
      <c r="D2" s="31" t="s">
        <v>14</v>
      </c>
      <c r="E2" s="31" t="s">
        <v>17</v>
      </c>
      <c r="F2" s="31" t="s">
        <v>18</v>
      </c>
    </row>
    <row r="3" spans="2:6" x14ac:dyDescent="0.25">
      <c r="B3" s="15" t="s">
        <v>13</v>
      </c>
      <c r="C3" s="15" t="s">
        <v>12</v>
      </c>
      <c r="D3" s="18">
        <f>VLOOKUP($C3,'yield calculation'!$C:$F,2,FALSE)</f>
        <v>4.1631266474723816E-2</v>
      </c>
      <c r="E3" s="18">
        <f>VLOOKUP($C3,'yield calculation'!$C:$F,3,FALSE)</f>
        <v>0.18283581733703613</v>
      </c>
      <c r="F3" s="18">
        <f>VLOOKUP($C3,'yield calculation'!$C:$F,4,FALSE)</f>
        <v>0.22769753634929657</v>
      </c>
    </row>
    <row r="4" spans="2:6" x14ac:dyDescent="0.25">
      <c r="B4" s="15"/>
      <c r="C4" s="15" t="s">
        <v>13</v>
      </c>
      <c r="D4" s="18">
        <f>VLOOKUP($C4,'yield calculation'!$C:$F,2,FALSE)</f>
        <v>0.104347825050354</v>
      </c>
      <c r="E4" s="18">
        <f>VLOOKUP($C4,'yield calculation'!$C:$F,3,FALSE)</f>
        <v>0.31578946113586426</v>
      </c>
      <c r="F4" s="18">
        <f>VLOOKUP($C4,'yield calculation'!$C:$F,4,FALSE)</f>
        <v>0.33043476939201355</v>
      </c>
    </row>
    <row r="5" spans="2:6" x14ac:dyDescent="0.25">
      <c r="B5" s="15" t="s">
        <v>10</v>
      </c>
      <c r="C5" s="15" t="s">
        <v>5</v>
      </c>
      <c r="D5" s="18">
        <f>VLOOKUP($C5,'yield calculation'!$C:$F,2,FALSE)</f>
        <v>4.9934297800064087E-2</v>
      </c>
      <c r="E5" s="18">
        <f>VLOOKUP($C5,'yield calculation'!$C:$F,3,FALSE)</f>
        <v>0.23824451863765717</v>
      </c>
      <c r="F5" s="18">
        <f>VLOOKUP($C5,'yield calculation'!$C:$F,4,FALSE)</f>
        <v>0.20959264039993286</v>
      </c>
    </row>
    <row r="6" spans="2:6" x14ac:dyDescent="0.25">
      <c r="B6" s="15"/>
      <c r="C6" s="15" t="s">
        <v>6</v>
      </c>
      <c r="D6" s="18">
        <f>VLOOKUP($C6,'yield calculation'!$C:$F,2,FALSE)</f>
        <v>4.7799695283174515E-2</v>
      </c>
      <c r="E6" s="18">
        <f>VLOOKUP($C6,'yield calculation'!$C:$F,3,FALSE)</f>
        <v>0.20999999344348907</v>
      </c>
      <c r="F6" s="18">
        <f>VLOOKUP($C6,'yield calculation'!$C:$F,4,FALSE)</f>
        <v>0.22761760652065277</v>
      </c>
    </row>
    <row r="7" spans="2:6" x14ac:dyDescent="0.25">
      <c r="B7" s="15"/>
      <c r="C7" s="15" t="s">
        <v>65</v>
      </c>
      <c r="D7" s="18">
        <f>VLOOKUP($C7,'yield calculation'!$C:$F,2,FALSE)</f>
        <v>4.2471043765544891E-2</v>
      </c>
      <c r="E7" s="18">
        <f>VLOOKUP($C7,'yield calculation'!$C:$F,3,FALSE)</f>
        <v>0.14715719223022461</v>
      </c>
      <c r="F7" s="18">
        <f>VLOOKUP($C7,'yield calculation'!$C:$F,4,FALSE)</f>
        <v>0.28861004114151001</v>
      </c>
    </row>
    <row r="8" spans="2:6" x14ac:dyDescent="0.25">
      <c r="B8" s="15" t="s">
        <v>8</v>
      </c>
      <c r="C8" s="15" t="s">
        <v>63</v>
      </c>
      <c r="D8" s="18">
        <f>VLOOKUP($C8,'yield calculation'!$C:$F,2,FALSE)</f>
        <v>5.4655872285366058E-2</v>
      </c>
      <c r="E8" s="18">
        <f>VLOOKUP($C8,'yield calculation'!$C:$F,3,FALSE)</f>
        <v>0.21327014267444611</v>
      </c>
      <c r="F8" s="18">
        <f>VLOOKUP($C8,'yield calculation'!$C:$F,4,FALSE)</f>
        <v>0.25627529621124268</v>
      </c>
    </row>
    <row r="9" spans="2:6" x14ac:dyDescent="0.25">
      <c r="B9" s="15"/>
      <c r="C9" s="15" t="s">
        <v>64</v>
      </c>
      <c r="D9" s="18">
        <f>VLOOKUP($C9,'yield calculation'!$C:$F,2,FALSE)</f>
        <v>3.4139402210712433E-2</v>
      </c>
      <c r="E9" s="18">
        <f>VLOOKUP($C9,'yield calculation'!$C:$F,3,FALSE)</f>
        <v>0.16842105984687805</v>
      </c>
      <c r="F9" s="18">
        <f>VLOOKUP($C9,'yield calculation'!$C:$F,4,FALSE)</f>
        <v>0.20270270109176636</v>
      </c>
    </row>
    <row r="10" spans="2:6" x14ac:dyDescent="0.25">
      <c r="B10" s="15" t="s">
        <v>9</v>
      </c>
      <c r="C10" s="15" t="s">
        <v>70</v>
      </c>
      <c r="D10" s="18">
        <f>VLOOKUP($C10,'yield calculation'!$C:$F,2,FALSE)</f>
        <v>4.7770701348781586E-2</v>
      </c>
      <c r="E10" s="18">
        <f>VLOOKUP($C10,'yield calculation'!$C:$F,3,FALSE)</f>
        <v>0.18575851619243622</v>
      </c>
      <c r="F10" s="18">
        <f>VLOOKUP($C10,'yield calculation'!$C:$F,4,FALSE)</f>
        <v>0.25716561079025269</v>
      </c>
    </row>
    <row r="11" spans="2:6" x14ac:dyDescent="0.25">
      <c r="B11" s="15"/>
      <c r="C11" s="15" t="s">
        <v>11</v>
      </c>
      <c r="D11" s="18">
        <f>VLOOKUP($C11,'yield calculation'!$C:$F,2,FALSE)</f>
        <v>4.6728972345590591E-2</v>
      </c>
      <c r="E11" s="18">
        <f>VLOOKUP($C11,'yield calculation'!$C:$F,3,FALSE)</f>
        <v>0.18835616111755371</v>
      </c>
      <c r="F11" s="18">
        <f>VLOOKUP($C11,'yield calculation'!$C:$F,4,FALSE)</f>
        <v>0.24808835983276367</v>
      </c>
    </row>
    <row r="12" spans="2:6" x14ac:dyDescent="0.25">
      <c r="B12" s="16"/>
      <c r="C12" s="16" t="s">
        <v>0</v>
      </c>
      <c r="D12" s="19">
        <f>VLOOKUP($C12,'yield calculation'!$C:$F,2,FALSE)</f>
        <v>4.7124046832323074E-2</v>
      </c>
      <c r="E12" s="19">
        <f>VLOOKUP($C12,'yield calculation'!$C:$F,3,FALSE)</f>
        <v>0.22442243993282318</v>
      </c>
      <c r="F12" s="19">
        <f>VLOOKUP($C12,'yield calculation'!$C:$F,4,FALSE)</f>
        <v>0.20997920632362366</v>
      </c>
    </row>
    <row r="13" spans="2:6" ht="16.5" thickBot="1" x14ac:dyDescent="0.3">
      <c r="B13" s="17" t="s">
        <v>16</v>
      </c>
      <c r="C13" s="17" t="s">
        <v>69</v>
      </c>
      <c r="D13" s="20">
        <f>VLOOKUP($C13,'yield calculation'!$C:$F,2,FALSE)</f>
        <v>4.7213621437549591E-2</v>
      </c>
      <c r="E13" s="20">
        <f>VLOOKUP($C13,'yield calculation'!$C:$F,3,FALSE)</f>
        <v>0.19934640824794769</v>
      </c>
      <c r="F13" s="20">
        <f>VLOOKUP($C13,'yield calculation'!$C:$F,4,FALSE)</f>
        <v>0.23684211075305939</v>
      </c>
    </row>
    <row r="14" spans="2:6" ht="16.5" thickTop="1" x14ac:dyDescent="0.25">
      <c r="B14" s="2" t="s">
        <v>31</v>
      </c>
    </row>
  </sheetData>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9"/>
  <sheetViews>
    <sheetView workbookViewId="0">
      <selection activeCell="J4" sqref="J4"/>
    </sheetView>
  </sheetViews>
  <sheetFormatPr defaultRowHeight="15" x14ac:dyDescent="0.25"/>
  <cols>
    <col min="1" max="1" width="24" customWidth="1"/>
    <col min="2" max="2" width="14" bestFit="1" customWidth="1"/>
    <col min="3" max="3" width="14.5703125" customWidth="1"/>
    <col min="4" max="4" width="10.140625" customWidth="1"/>
    <col min="5" max="5" width="12.7109375" style="8" customWidth="1"/>
    <col min="6" max="6" width="14.5703125" style="26" bestFit="1" customWidth="1"/>
  </cols>
  <sheetData>
    <row r="1" spans="1:6" ht="27" thickBot="1" x14ac:dyDescent="0.3">
      <c r="A1" s="12"/>
      <c r="B1" s="12"/>
      <c r="C1" s="13" t="str">
        <f>RIGHT(SUBSTITUTE('achieved fresh and panel'!C1,"_"," "),LEN(SUBSTITUTE('achieved fresh and panel'!C1,"_"," "))-1)</f>
        <v>Manufacturing</v>
      </c>
      <c r="D1" s="13" t="str">
        <f>RIGHT(SUBSTITUTE('achieved fresh and panel'!D1,"_"," "),LEN(SUBSTITUTE('achieved fresh and panel'!D1,"_"," "))-1)</f>
        <v>Retail</v>
      </c>
      <c r="E1" s="13" t="str">
        <f>RIGHT(SUBSTITUTE('achieved fresh and panel'!E1,"_"," "),LEN(SUBSTITUTE('achieved fresh and panel'!E1,"_"," "))-1)</f>
        <v>Other Services</v>
      </c>
      <c r="F1" s="23" t="str">
        <f>RIGHT(SUBSTITUTE('achieved fresh and panel'!F1,"_"," "),LEN(SUBSTITUTE('achieved fresh and panel'!F1,"_"," "))-1)</f>
        <v>Grand Total</v>
      </c>
    </row>
    <row r="2" spans="1:6" x14ac:dyDescent="0.25">
      <c r="A2" s="4" t="str">
        <f>'achieved fresh and panel'!A2</f>
        <v>Greater Guatemala City</v>
      </c>
      <c r="B2" s="2" t="str">
        <f>LEFT('achieved fresh and panel'!B2,FIND(")",'achieved fresh and panel'!B2))</f>
        <v>Small (5-19)</v>
      </c>
      <c r="C2" s="27">
        <f>'achieved fresh and panel'!C2</f>
        <v>11</v>
      </c>
      <c r="D2" s="27">
        <f>'achieved fresh and panel'!D2</f>
        <v>11</v>
      </c>
      <c r="E2" s="27">
        <f>'achieved fresh and panel'!E2</f>
        <v>23</v>
      </c>
      <c r="F2" s="24">
        <f>SUM(C2:E4)</f>
        <v>155</v>
      </c>
    </row>
    <row r="3" spans="1:6" x14ac:dyDescent="0.25">
      <c r="A3" s="4" t="str">
        <f>'achieved fresh and panel'!A3</f>
        <v>Greater Guatemala City</v>
      </c>
      <c r="B3" s="2" t="str">
        <f>LEFT('achieved fresh and panel'!B3,FIND(")",'achieved fresh and panel'!B3))</f>
        <v>Medium (20-99)</v>
      </c>
      <c r="C3" s="27">
        <f>'achieved fresh and panel'!C3</f>
        <v>10</v>
      </c>
      <c r="D3" s="27">
        <f>'achieved fresh and panel'!D3</f>
        <v>16</v>
      </c>
      <c r="E3" s="27">
        <f>'achieved fresh and panel'!E3</f>
        <v>35</v>
      </c>
    </row>
    <row r="4" spans="1:6" x14ac:dyDescent="0.25">
      <c r="A4" s="4" t="str">
        <f>'achieved fresh and panel'!A4</f>
        <v>Greater Guatemala City</v>
      </c>
      <c r="B4" s="2" t="str">
        <f>LEFT('achieved fresh and panel'!B4,FIND(")",'achieved fresh and panel'!B4))</f>
        <v>Large (100 or more)</v>
      </c>
      <c r="C4" s="27">
        <f>'achieved fresh and panel'!C4</f>
        <v>14</v>
      </c>
      <c r="D4" s="27">
        <f>'achieved fresh and panel'!D4</f>
        <v>7</v>
      </c>
      <c r="E4" s="27">
        <f>'achieved fresh and panel'!E4</f>
        <v>28</v>
      </c>
    </row>
    <row r="5" spans="1:6" x14ac:dyDescent="0.25">
      <c r="A5" s="4" t="str">
        <f>'achieved fresh and panel'!A5</f>
        <v>Rest of the country</v>
      </c>
      <c r="B5" s="2" t="str">
        <f>LEFT('achieved fresh and panel'!B5,FIND(")",'achieved fresh and panel'!B5))</f>
        <v>Small (5-19)</v>
      </c>
      <c r="C5" s="27">
        <f>'achieved fresh and panel'!C5</f>
        <v>1</v>
      </c>
      <c r="D5" s="27">
        <f>'achieved fresh and panel'!D5</f>
        <v>4</v>
      </c>
      <c r="E5" s="27">
        <f>'achieved fresh and panel'!E5</f>
        <v>7</v>
      </c>
      <c r="F5" s="24">
        <f>SUM(C5:E7)</f>
        <v>28</v>
      </c>
    </row>
    <row r="6" spans="1:6" x14ac:dyDescent="0.25">
      <c r="A6" s="4" t="str">
        <f>'achieved fresh and panel'!A6</f>
        <v>Rest of the country</v>
      </c>
      <c r="B6" s="2" t="str">
        <f>LEFT('achieved fresh and panel'!B6,FIND(")",'achieved fresh and panel'!B6))</f>
        <v>Medium (20-99)</v>
      </c>
      <c r="C6" s="27">
        <f>'achieved fresh and panel'!C6</f>
        <v>3</v>
      </c>
      <c r="D6" s="27">
        <f>'achieved fresh and panel'!D6</f>
        <v>0</v>
      </c>
      <c r="E6" s="27">
        <f>'achieved fresh and panel'!E6</f>
        <v>4</v>
      </c>
      <c r="F6" s="24"/>
    </row>
    <row r="7" spans="1:6" x14ac:dyDescent="0.25">
      <c r="A7" s="4" t="str">
        <f>'achieved fresh and panel'!A7</f>
        <v>Rest of the country</v>
      </c>
      <c r="B7" s="2" t="str">
        <f>LEFT('achieved fresh and panel'!B7,FIND(")",'achieved fresh and panel'!B7))</f>
        <v>Large (100 or more)</v>
      </c>
      <c r="C7" s="27">
        <f>'achieved fresh and panel'!C7</f>
        <v>2</v>
      </c>
      <c r="D7" s="27">
        <f>'achieved fresh and panel'!D7</f>
        <v>1</v>
      </c>
      <c r="E7" s="27">
        <f>'achieved fresh and panel'!E7</f>
        <v>6</v>
      </c>
      <c r="F7" s="24"/>
    </row>
    <row r="8" spans="1:6" s="26" customFormat="1" ht="15.75" thickBot="1" x14ac:dyDescent="0.3">
      <c r="A8" s="25"/>
      <c r="B8" s="25"/>
      <c r="C8" s="25">
        <f>SUM(C2:C7)</f>
        <v>41</v>
      </c>
      <c r="D8" s="25">
        <f>SUM(D2:D7)</f>
        <v>39</v>
      </c>
      <c r="E8" s="25">
        <f>SUM(E2:E7)</f>
        <v>103</v>
      </c>
      <c r="F8" s="25">
        <f>SUM(F2:F7)</f>
        <v>183</v>
      </c>
    </row>
    <row r="9" spans="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9"/>
  <sheetViews>
    <sheetView zoomScaleNormal="100" workbookViewId="0">
      <selection activeCell="E14" sqref="E14"/>
    </sheetView>
  </sheetViews>
  <sheetFormatPr defaultRowHeight="15" x14ac:dyDescent="0.25"/>
  <cols>
    <col min="1" max="1" width="15" customWidth="1"/>
    <col min="2" max="2" width="31.42578125" customWidth="1"/>
    <col min="3" max="3" width="13" customWidth="1"/>
    <col min="4" max="4" width="10.140625" customWidth="1"/>
    <col min="5" max="5" width="14.28515625" style="8" customWidth="1"/>
    <col min="6" max="6" width="14.5703125" style="26" bestFit="1" customWidth="1"/>
  </cols>
  <sheetData>
    <row r="1" spans="1:6" ht="27" thickBot="1" x14ac:dyDescent="0.3">
      <c r="A1" s="12"/>
      <c r="B1" s="12"/>
      <c r="C1" s="13" t="str">
        <f>RIGHT(SUBSTITUTE('achieved panel'!C1,"_"," "),LEN(SUBSTITUTE('achieved panel'!C1,"_"," "))-1)</f>
        <v>Manufacturing</v>
      </c>
      <c r="D1" s="13" t="str">
        <f>RIGHT(SUBSTITUTE('achieved panel'!D1,"_"," "),LEN(SUBSTITUTE('achieved panel'!D1,"_"," "))-1)</f>
        <v>Retail</v>
      </c>
      <c r="E1" s="13" t="str">
        <f>RIGHT(SUBSTITUTE('achieved panel'!E1,"_"," "),LEN(SUBSTITUTE('achieved panel'!E1,"_"," "))-1)</f>
        <v>Other Services</v>
      </c>
      <c r="F1" s="23" t="str">
        <f>RIGHT(SUBSTITUTE('achieved panel'!F1,"_"," "),LEN(SUBSTITUTE('achieved panel'!F1,"_"," "))-1)</f>
        <v>Grand Total</v>
      </c>
    </row>
    <row r="2" spans="1:6" x14ac:dyDescent="0.25">
      <c r="A2" s="4" t="str">
        <f>'achieved panel'!A2</f>
        <v>Greater Guatemala City</v>
      </c>
      <c r="B2" s="2" t="str">
        <f>LEFT('achieved panel'!B2,FIND(")",'achieved panel'!B2))</f>
        <v>Small (5-19)</v>
      </c>
      <c r="C2" s="27">
        <f>'achieved panel'!C2</f>
        <v>5</v>
      </c>
      <c r="D2" s="27">
        <f>'achieved panel'!D2</f>
        <v>1</v>
      </c>
      <c r="E2" s="27">
        <f>'achieved panel'!E2</f>
        <v>2</v>
      </c>
      <c r="F2" s="24">
        <f>SUM(C2:E4)</f>
        <v>28</v>
      </c>
    </row>
    <row r="3" spans="1:6" x14ac:dyDescent="0.25">
      <c r="A3" s="4" t="str">
        <f>'achieved panel'!A3</f>
        <v>Greater Guatemala City</v>
      </c>
      <c r="B3" s="2" t="str">
        <f>LEFT('achieved panel'!B3,FIND(")",'achieved panel'!B3))</f>
        <v>Medium (20-99)</v>
      </c>
      <c r="C3" s="27">
        <f>'achieved panel'!C3</f>
        <v>3</v>
      </c>
      <c r="D3" s="27">
        <f>'achieved panel'!D3</f>
        <v>3</v>
      </c>
      <c r="E3" s="27">
        <f>'achieved panel'!E3</f>
        <v>3</v>
      </c>
      <c r="F3" s="24"/>
    </row>
    <row r="4" spans="1:6" x14ac:dyDescent="0.25">
      <c r="A4" s="4" t="str">
        <f>'achieved panel'!A4</f>
        <v>Greater Guatemala City</v>
      </c>
      <c r="B4" s="2" t="str">
        <f>LEFT('achieved panel'!B4,FIND(")",'achieved panel'!B4))</f>
        <v>Large (100 or more)</v>
      </c>
      <c r="C4" s="27">
        <f>'achieved panel'!C4</f>
        <v>3</v>
      </c>
      <c r="D4" s="27">
        <f>'achieved panel'!D4</f>
        <v>2</v>
      </c>
      <c r="E4" s="27">
        <f>'achieved panel'!E4</f>
        <v>6</v>
      </c>
    </row>
    <row r="5" spans="1:6" x14ac:dyDescent="0.25">
      <c r="A5" s="4" t="str">
        <f>'achieved panel'!A5</f>
        <v>Rest of the country</v>
      </c>
      <c r="B5" s="2" t="str">
        <f>LEFT('achieved panel'!B5,FIND(")",'achieved panel'!B5))</f>
        <v>Small (5-19)</v>
      </c>
      <c r="C5" s="27">
        <f>'achieved panel'!C5</f>
        <v>0</v>
      </c>
      <c r="D5" s="27">
        <f>'achieved panel'!D5</f>
        <v>1</v>
      </c>
      <c r="E5" s="27">
        <f>'achieved panel'!E5</f>
        <v>2</v>
      </c>
      <c r="F5" s="24">
        <f>SUM(C5:E7)</f>
        <v>8</v>
      </c>
    </row>
    <row r="6" spans="1:6" x14ac:dyDescent="0.25">
      <c r="A6" s="4" t="str">
        <f>'achieved panel'!A6</f>
        <v>Rest of the country</v>
      </c>
      <c r="B6" s="2" t="str">
        <f>LEFT('achieved panel'!B6,FIND(")",'achieved panel'!B6))</f>
        <v>Medium (20-99)</v>
      </c>
      <c r="C6" s="27">
        <f>'achieved panel'!C6</f>
        <v>2</v>
      </c>
      <c r="D6" s="27">
        <f>'achieved panel'!D6</f>
        <v>0</v>
      </c>
      <c r="E6" s="27">
        <f>'achieved panel'!E6</f>
        <v>1</v>
      </c>
    </row>
    <row r="7" spans="1:6" x14ac:dyDescent="0.25">
      <c r="A7" s="4" t="str">
        <f>'achieved panel'!A7</f>
        <v>Rest of the country</v>
      </c>
      <c r="B7" s="2" t="str">
        <f>LEFT('achieved panel'!B7,FIND(")",'achieved panel'!B7))</f>
        <v>Large (100 or more)</v>
      </c>
      <c r="C7" s="27">
        <f>'achieved panel'!C7</f>
        <v>0</v>
      </c>
      <c r="D7" s="27">
        <f>'achieved panel'!D7</f>
        <v>0</v>
      </c>
      <c r="E7" s="27">
        <f>'achieved panel'!E7</f>
        <v>2</v>
      </c>
      <c r="F7" s="24"/>
    </row>
    <row r="8" spans="1:6" s="26" customFormat="1" ht="15.75" thickBot="1" x14ac:dyDescent="0.3">
      <c r="A8" s="25"/>
      <c r="B8" s="25"/>
      <c r="C8" s="25">
        <f>SUM(C2:C7)</f>
        <v>13</v>
      </c>
      <c r="D8" s="25">
        <f>SUM(D2:D7)</f>
        <v>7</v>
      </c>
      <c r="E8" s="25">
        <f>SUM(E2:E7)</f>
        <v>16</v>
      </c>
      <c r="F8" s="25">
        <f>SUM(F2:F7)</f>
        <v>36</v>
      </c>
    </row>
    <row r="9" spans="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9"/>
  <sheetViews>
    <sheetView workbookViewId="0">
      <selection activeCell="E8" sqref="E8"/>
    </sheetView>
  </sheetViews>
  <sheetFormatPr defaultRowHeight="15" x14ac:dyDescent="0.25"/>
  <cols>
    <col min="1" max="1" width="18.42578125" bestFit="1" customWidth="1"/>
    <col min="2" max="2" width="15.7109375" bestFit="1" customWidth="1"/>
    <col min="3" max="3" width="13.28515625" customWidth="1"/>
    <col min="4" max="4" width="13" customWidth="1"/>
    <col min="5" max="5" width="13.7109375" style="8" customWidth="1"/>
  </cols>
  <sheetData>
    <row r="1" spans="1:6" ht="27" thickBot="1" x14ac:dyDescent="0.3">
      <c r="A1" s="3"/>
      <c r="B1" s="3"/>
      <c r="C1" s="1" t="str">
        <f>RIGHT(SUBSTITUTE(universe_weak!C1,"_"," "),LEN(SUBSTITUTE(universe_weak!C1,"_"," "))-1)</f>
        <v>Manufacturing</v>
      </c>
      <c r="D1" s="1" t="str">
        <f>RIGHT(SUBSTITUTE(universe_weak!D1,"_"," "),LEN(SUBSTITUTE(universe_weak!D1,"_"," "))-1)</f>
        <v>Retail</v>
      </c>
      <c r="E1" s="1" t="str">
        <f>RIGHT(SUBSTITUTE(universe_weak!E1,"_"," "),LEN(SUBSTITUTE(universe_weak!E1,"_"," "))-1)</f>
        <v>Other Services</v>
      </c>
      <c r="F1" s="1" t="str">
        <f>RIGHT(SUBSTITUTE(universe_weak!F1,"_"," "),LEN(SUBSTITUTE(universe_weak!F1,"_"," "))-1)</f>
        <v>Grand Total</v>
      </c>
    </row>
    <row r="2" spans="1:6" x14ac:dyDescent="0.25">
      <c r="A2" s="4" t="str">
        <f>universe_weak!A2</f>
        <v>Greater Guatemala City</v>
      </c>
      <c r="B2" s="2" t="str">
        <f>LEFT(universe_weak!B2,FIND(")",universe_weak!B2))</f>
        <v>Small (5-19)</v>
      </c>
      <c r="C2" s="6">
        <f>universe_weak!C2</f>
        <v>277.892822265625</v>
      </c>
      <c r="D2" s="6">
        <f>universe_weak!D2</f>
        <v>305.6064453125</v>
      </c>
      <c r="E2" s="6">
        <f>universe_weak!E2</f>
        <v>665.23931884765625</v>
      </c>
      <c r="F2" s="9">
        <f>SUM(C2:E4)</f>
        <v>4324.8842010498047</v>
      </c>
    </row>
    <row r="3" spans="1:6" x14ac:dyDescent="0.25">
      <c r="A3" s="4" t="str">
        <f>universe_weak!A3</f>
        <v>Greater Guatemala City</v>
      </c>
      <c r="B3" s="2" t="str">
        <f>LEFT(universe_weak!B3,FIND(")",universe_weak!B3))</f>
        <v>Medium (20-99)</v>
      </c>
      <c r="C3" s="6">
        <f>universe_weak!C3</f>
        <v>291.04855346679688</v>
      </c>
      <c r="D3" s="6">
        <f>universe_weak!D3</f>
        <v>475.98300170898438</v>
      </c>
      <c r="E3" s="6">
        <f>universe_weak!E3</f>
        <v>959.4093017578125</v>
      </c>
      <c r="F3" s="9"/>
    </row>
    <row r="4" spans="1:6" x14ac:dyDescent="0.25">
      <c r="A4" s="4" t="str">
        <f>universe_weak!A4</f>
        <v>Greater Guatemala City</v>
      </c>
      <c r="B4" s="2" t="str">
        <f>LEFT(universe_weak!B4,FIND(")",universe_weak!B4))</f>
        <v>Large (100 or more)</v>
      </c>
      <c r="C4" s="6">
        <f>universe_weak!C4</f>
        <v>348.05020141601563</v>
      </c>
      <c r="D4" s="6">
        <f>universe_weak!D4</f>
        <v>176.02870178222656</v>
      </c>
      <c r="E4" s="6">
        <f>universe_weak!E4</f>
        <v>825.6258544921875</v>
      </c>
      <c r="F4" s="9"/>
    </row>
    <row r="5" spans="1:6" x14ac:dyDescent="0.25">
      <c r="A5" s="4" t="str">
        <f>universe_weak!A5</f>
        <v>Rest of the country</v>
      </c>
      <c r="B5" s="2" t="str">
        <f>LEFT(universe_weak!B5,FIND(")",universe_weak!B5))</f>
        <v>Small (5-19)</v>
      </c>
      <c r="C5" s="6">
        <f>universe_weak!C5</f>
        <v>28.695444107055664</v>
      </c>
      <c r="D5" s="6">
        <f>universe_weak!D5</f>
        <v>77.566162109375</v>
      </c>
      <c r="E5" s="6">
        <f>universe_weak!E5</f>
        <v>190.826171875</v>
      </c>
      <c r="F5" s="9">
        <f>SUM(C5:E7)</f>
        <v>767.83675575256348</v>
      </c>
    </row>
    <row r="6" spans="1:6" x14ac:dyDescent="0.25">
      <c r="A6" s="4" t="str">
        <f>universe_weak!A6</f>
        <v>Rest of the country</v>
      </c>
      <c r="B6" s="2" t="str">
        <f>LEFT(universe_weak!B6,FIND(")",universe_weak!B6))</f>
        <v>Medium (20-99)</v>
      </c>
      <c r="C6" s="6">
        <f>universe_weak!C6</f>
        <v>73.054412841796875</v>
      </c>
      <c r="D6" s="6">
        <f>universe_weak!D6</f>
        <v>0</v>
      </c>
      <c r="E6" s="6">
        <f>universe_weak!E6</f>
        <v>133.49212646484375</v>
      </c>
    </row>
    <row r="7" spans="1:6" x14ac:dyDescent="0.25">
      <c r="A7" s="4" t="str">
        <f>universe_weak!A7</f>
        <v>Rest of the country</v>
      </c>
      <c r="B7" s="2" t="str">
        <f>LEFT(universe_weak!B7,FIND(")",universe_weak!B7))</f>
        <v>Large (100 or more)</v>
      </c>
      <c r="C7" s="6">
        <f>universe_weak!C7</f>
        <v>59.636283874511719</v>
      </c>
      <c r="D7" s="6">
        <f>universe_weak!D7</f>
        <v>28.438468933105469</v>
      </c>
      <c r="E7" s="6">
        <f>universe_weak!E7</f>
        <v>176.127685546875</v>
      </c>
      <c r="F7" s="9"/>
    </row>
    <row r="8" spans="1:6" ht="15.75" thickBot="1" x14ac:dyDescent="0.3">
      <c r="A8" s="5"/>
      <c r="B8" s="5"/>
      <c r="C8" s="7">
        <f>SUM(C2:C7)</f>
        <v>1078.3777179718018</v>
      </c>
      <c r="D8" s="7">
        <f>SUM(D2:D7)</f>
        <v>1063.6227798461914</v>
      </c>
      <c r="E8" s="7">
        <f>SUM(E2:E7)</f>
        <v>2950.720458984375</v>
      </c>
      <c r="F8" s="7">
        <f>SUM(F2:F7)</f>
        <v>5092.7209568023682</v>
      </c>
    </row>
    <row r="9" spans="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9"/>
  <sheetViews>
    <sheetView workbookViewId="0">
      <selection activeCell="D14" sqref="D14"/>
    </sheetView>
  </sheetViews>
  <sheetFormatPr defaultRowHeight="15" x14ac:dyDescent="0.25"/>
  <cols>
    <col min="1" max="1" width="18.42578125" bestFit="1" customWidth="1"/>
    <col min="2" max="2" width="15.7109375" bestFit="1" customWidth="1"/>
    <col min="3" max="3" width="13.28515625" customWidth="1"/>
    <col min="4" max="4" width="13" customWidth="1"/>
    <col min="5" max="5" width="13.7109375" style="8" customWidth="1"/>
  </cols>
  <sheetData>
    <row r="1" spans="1:6" ht="27" thickBot="1" x14ac:dyDescent="0.3">
      <c r="A1" s="3"/>
      <c r="B1" s="3"/>
      <c r="C1" s="1" t="str">
        <f>RIGHT(SUBSTITUTE(universe_median!C1,"_"," "),LEN(SUBSTITUTE(universe_median!C1,"_"," "))-1)</f>
        <v>Manufacturing</v>
      </c>
      <c r="D1" s="1" t="str">
        <f>RIGHT(SUBSTITUTE(universe_median!D1,"_"," "),LEN(SUBSTITUTE(universe_median!D1,"_"," "))-1)</f>
        <v>Retail</v>
      </c>
      <c r="E1" s="1" t="str">
        <f>RIGHT(SUBSTITUTE(universe_median!E1,"_"," "),LEN(SUBSTITUTE(universe_median!E1,"_"," "))-1)</f>
        <v>Other Services</v>
      </c>
      <c r="F1" s="1" t="str">
        <f>RIGHT(SUBSTITUTE(universe_median!F1,"_"," "),LEN(SUBSTITUTE(universe_median!F1,"_"," "))-1)</f>
        <v>Grand Total</v>
      </c>
    </row>
    <row r="2" spans="1:6" x14ac:dyDescent="0.25">
      <c r="A2" s="4" t="str">
        <f>universe_median!A2</f>
        <v>Greater Guatemala City</v>
      </c>
      <c r="B2" s="2" t="str">
        <f>LEFT(universe_median!B2,FIND(")",universe_median!B2))</f>
        <v>Small (5-19)</v>
      </c>
      <c r="C2" s="6">
        <f>universe_median!C2</f>
        <v>87.594528198242188</v>
      </c>
      <c r="D2" s="6">
        <f>universe_median!D2</f>
        <v>95.156417846679688</v>
      </c>
      <c r="E2" s="6">
        <f>universe_median!E2</f>
        <v>208.64082336425781</v>
      </c>
      <c r="F2" s="9">
        <f>SUM(C2:E4)</f>
        <v>1368.6240234375</v>
      </c>
    </row>
    <row r="3" spans="1:6" x14ac:dyDescent="0.25">
      <c r="A3" s="4" t="str">
        <f>universe_median!A3</f>
        <v>Greater Guatemala City</v>
      </c>
      <c r="B3" s="2" t="str">
        <f>LEFT(universe_median!B3,FIND(")",universe_median!B3))</f>
        <v>Medium (20-99)</v>
      </c>
      <c r="C3" s="6">
        <f>universe_median!C3</f>
        <v>87.421531677246094</v>
      </c>
      <c r="D3" s="6">
        <f>universe_median!D3</f>
        <v>149.45091247558594</v>
      </c>
      <c r="E3" s="6">
        <f>universe_median!E3</f>
        <v>305.02264404296875</v>
      </c>
      <c r="F3" s="9"/>
    </row>
    <row r="4" spans="1:6" x14ac:dyDescent="0.25">
      <c r="A4" s="4" t="str">
        <f>universe_median!A4</f>
        <v>Greater Guatemala City</v>
      </c>
      <c r="B4" s="2" t="str">
        <f>LEFT(universe_median!B4,FIND(")",universe_median!B4))</f>
        <v>Large (100 or more)</v>
      </c>
      <c r="C4" s="6">
        <f>universe_median!C4</f>
        <v>108.34503173828125</v>
      </c>
      <c r="D4" s="6">
        <f>universe_median!D4</f>
        <v>58.024177551269531</v>
      </c>
      <c r="E4" s="6">
        <f>universe_median!E4</f>
        <v>268.96795654296875</v>
      </c>
      <c r="F4" s="9"/>
    </row>
    <row r="5" spans="1:6" x14ac:dyDescent="0.25">
      <c r="A5" s="4" t="str">
        <f>universe_median!A5</f>
        <v>Rest of the country</v>
      </c>
      <c r="B5" s="2" t="str">
        <f>LEFT(universe_median!B5,FIND(")",universe_median!B5))</f>
        <v>Small (5-19)</v>
      </c>
      <c r="C5" s="6">
        <f>universe_median!C5</f>
        <v>9.0545186996459961</v>
      </c>
      <c r="D5" s="6">
        <f>universe_median!D5</f>
        <v>24.474519729614258</v>
      </c>
      <c r="E5" s="6">
        <f>universe_median!E5</f>
        <v>62.161754608154297</v>
      </c>
      <c r="F5" s="9">
        <f>SUM(C5:E7)</f>
        <v>249.56058597564697</v>
      </c>
    </row>
    <row r="6" spans="1:6" x14ac:dyDescent="0.25">
      <c r="A6" s="4" t="str">
        <f>universe_median!A6</f>
        <v>Rest of the country</v>
      </c>
      <c r="B6" s="2" t="str">
        <f>LEFT(universe_median!B6,FIND(")",universe_median!B6))</f>
        <v>Medium (20-99)</v>
      </c>
      <c r="C6" s="6">
        <f>universe_median!C6</f>
        <v>22.688755035400391</v>
      </c>
      <c r="D6" s="6">
        <f>universe_median!D6</f>
        <v>0</v>
      </c>
      <c r="E6" s="6">
        <f>universe_median!E6</f>
        <v>43.945396423339844</v>
      </c>
    </row>
    <row r="7" spans="1:6" x14ac:dyDescent="0.25">
      <c r="A7" s="4" t="str">
        <f>universe_median!A7</f>
        <v>Rest of the country</v>
      </c>
      <c r="B7" s="2" t="str">
        <f>LEFT(universe_median!B7,FIND(")",universe_median!B7))</f>
        <v>Large (100 or more)</v>
      </c>
      <c r="C7" s="6">
        <f>universe_median!C7</f>
        <v>19.077976226806641</v>
      </c>
      <c r="D7" s="6">
        <f>universe_median!D7</f>
        <v>9.8708686828613281</v>
      </c>
      <c r="E7" s="6">
        <f>universe_median!E7</f>
        <v>58.286796569824219</v>
      </c>
      <c r="F7" s="9"/>
    </row>
    <row r="8" spans="1:6" ht="15.75" thickBot="1" x14ac:dyDescent="0.3">
      <c r="A8" s="5"/>
      <c r="B8" s="5"/>
      <c r="C8" s="7">
        <f>SUM(C2:C7)</f>
        <v>334.18234157562256</v>
      </c>
      <c r="D8" s="7">
        <f>SUM(D2:D7)</f>
        <v>336.97689628601074</v>
      </c>
      <c r="E8" s="7">
        <f>SUM(E2:E7)</f>
        <v>947.02537155151367</v>
      </c>
      <c r="F8" s="7">
        <f>SUM(F2:F7)</f>
        <v>1618.184609413147</v>
      </c>
    </row>
    <row r="9" spans="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9"/>
  <sheetViews>
    <sheetView workbookViewId="0">
      <selection activeCell="D15" sqref="D15"/>
    </sheetView>
  </sheetViews>
  <sheetFormatPr defaultRowHeight="15" x14ac:dyDescent="0.25"/>
  <cols>
    <col min="1" max="1" width="18.42578125" bestFit="1" customWidth="1"/>
    <col min="2" max="2" width="15.7109375" bestFit="1" customWidth="1"/>
    <col min="3" max="3" width="13.28515625" customWidth="1"/>
    <col min="4" max="4" width="13" customWidth="1"/>
    <col min="5" max="5" width="15.5703125" style="8" customWidth="1"/>
  </cols>
  <sheetData>
    <row r="1" spans="1:6" ht="27" thickBot="1" x14ac:dyDescent="0.3">
      <c r="A1" s="3"/>
      <c r="B1" s="3"/>
      <c r="C1" s="1" t="str">
        <f>RIGHT(SUBSTITUTE(universe_strict!C1,"_"," "),LEN(SUBSTITUTE(universe_strict!C1,"_"," "))-1)</f>
        <v>Manufacturing</v>
      </c>
      <c r="D1" s="1" t="str">
        <f>RIGHT(SUBSTITUTE(universe_strict!D1,"_"," "),LEN(SUBSTITUTE(universe_strict!D1,"_"," "))-1)</f>
        <v>Retail</v>
      </c>
      <c r="E1" s="1" t="str">
        <f>RIGHT(SUBSTITUTE(universe_strict!E1,"_"," "),LEN(SUBSTITUTE(universe_strict!E1,"_"," "))-1)</f>
        <v>Other Services</v>
      </c>
      <c r="F1" s="1" t="str">
        <f>RIGHT(SUBSTITUTE(universe_strict!F1,"_"," "),LEN(SUBSTITUTE(universe_strict!F1,"_"," "))-1)</f>
        <v>Grand Total</v>
      </c>
    </row>
    <row r="2" spans="1:6" x14ac:dyDescent="0.25">
      <c r="A2" s="4" t="str">
        <f>universe_strict!A2</f>
        <v>Greater Guatemala City</v>
      </c>
      <c r="B2" s="2" t="str">
        <f>LEFT(universe_strict!B2,FIND(")",universe_strict!B2))</f>
        <v>Small (5-19)</v>
      </c>
      <c r="C2" s="6">
        <f>universe_strict!C2</f>
        <v>64.844039916992188</v>
      </c>
      <c r="D2" s="6">
        <f>universe_strict!D2</f>
        <v>69.1343994140625</v>
      </c>
      <c r="E2" s="6">
        <f>universe_strict!E2</f>
        <v>154.76075744628906</v>
      </c>
      <c r="F2" s="9">
        <f>SUM(C2:E4)</f>
        <v>1012.9631080627441</v>
      </c>
    </row>
    <row r="3" spans="1:6" x14ac:dyDescent="0.25">
      <c r="A3" s="4" t="str">
        <f>universe_strict!A3</f>
        <v>Greater Guatemala City</v>
      </c>
      <c r="B3" s="2" t="str">
        <f>LEFT(universe_strict!B3,FIND(")",universe_strict!B3))</f>
        <v>Medium (20-99)</v>
      </c>
      <c r="C3" s="6">
        <f>universe_strict!C3</f>
        <v>65.083747863769531</v>
      </c>
      <c r="D3" s="6">
        <f>universe_strict!D3</f>
        <v>109.41249084472656</v>
      </c>
      <c r="E3" s="6">
        <f>universe_strict!E3</f>
        <v>226.81094360351563</v>
      </c>
      <c r="F3" s="9"/>
    </row>
    <row r="4" spans="1:6" x14ac:dyDescent="0.25">
      <c r="A4" s="4" t="str">
        <f>universe_strict!A4</f>
        <v>Greater Guatemala City</v>
      </c>
      <c r="B4" s="2" t="str">
        <f>LEFT(universe_strict!B4,FIND(")",universe_strict!B4))</f>
        <v>Large (100 or more)</v>
      </c>
      <c r="C4" s="6">
        <f>universe_strict!C4</f>
        <v>80.730758666992188</v>
      </c>
      <c r="D4" s="6">
        <f>universe_strict!D4</f>
        <v>43.681041717529297</v>
      </c>
      <c r="E4" s="6">
        <f>universe_strict!E4</f>
        <v>198.50492858886719</v>
      </c>
      <c r="F4" s="9"/>
    </row>
    <row r="5" spans="1:6" x14ac:dyDescent="0.25">
      <c r="A5" s="4" t="str">
        <f>universe_strict!A5</f>
        <v>Rest of the country</v>
      </c>
      <c r="B5" s="2" t="str">
        <f>LEFT(universe_strict!B5,FIND(")",universe_strict!B5))</f>
        <v>Small (5-19)</v>
      </c>
      <c r="C5" s="6">
        <f>universe_strict!C5</f>
        <v>6.7336230278015137</v>
      </c>
      <c r="D5" s="6">
        <f>universe_strict!D5</f>
        <v>17.828418731689453</v>
      </c>
      <c r="E5" s="6">
        <f>universe_strict!E5</f>
        <v>45.848869323730469</v>
      </c>
      <c r="F5" s="9">
        <f>SUM(C5:E7)</f>
        <v>181.56161546707153</v>
      </c>
    </row>
    <row r="6" spans="1:6" x14ac:dyDescent="0.25">
      <c r="A6" s="4" t="str">
        <f>universe_strict!A6</f>
        <v>Rest of the country</v>
      </c>
      <c r="B6" s="2" t="str">
        <f>LEFT(universe_strict!B6,FIND(")",universe_strict!B6))</f>
        <v>Medium (20-99)</v>
      </c>
      <c r="C6" s="6">
        <f>universe_strict!C6</f>
        <v>16.829475402832031</v>
      </c>
      <c r="D6" s="6">
        <f>universe_strict!D6</f>
        <v>0</v>
      </c>
      <c r="E6" s="6">
        <f>universe_strict!E6</f>
        <v>30.016616821289063</v>
      </c>
    </row>
    <row r="7" spans="1:6" x14ac:dyDescent="0.25">
      <c r="A7" s="4" t="str">
        <f>universe_strict!A7</f>
        <v>Rest of the country</v>
      </c>
      <c r="B7" s="2" t="str">
        <f>LEFT(universe_strict!B7,FIND(")",universe_strict!B7))</f>
        <v>Large (100 or more)</v>
      </c>
      <c r="C7" s="6">
        <f>universe_strict!C7</f>
        <v>14.23399829864502</v>
      </c>
      <c r="D7" s="6">
        <f>universe_strict!D7</f>
        <v>7.2578239440917969</v>
      </c>
      <c r="E7" s="6">
        <f>universe_strict!E7</f>
        <v>42.812789916992188</v>
      </c>
      <c r="F7" s="9"/>
    </row>
    <row r="8" spans="1:6" ht="15.75" thickBot="1" x14ac:dyDescent="0.3">
      <c r="A8" s="5"/>
      <c r="B8" s="5"/>
      <c r="C8" s="7">
        <f>SUM(C2:C7)</f>
        <v>248.45564317703247</v>
      </c>
      <c r="D8" s="7">
        <f>SUM(D2:D7)</f>
        <v>247.31417465209961</v>
      </c>
      <c r="E8" s="7">
        <f>SUM(E2:E7)</f>
        <v>698.75490570068359</v>
      </c>
      <c r="F8" s="7">
        <f>SUM(F2:F7)</f>
        <v>1194.5247235298157</v>
      </c>
    </row>
    <row r="9" spans="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16"/>
  <sheetViews>
    <sheetView workbookViewId="0">
      <selection activeCell="D17" sqref="D17"/>
    </sheetView>
  </sheetViews>
  <sheetFormatPr defaultColWidth="9.140625" defaultRowHeight="15.75" x14ac:dyDescent="0.25"/>
  <cols>
    <col min="1" max="1" width="6.140625" style="14" customWidth="1"/>
    <col min="2" max="2" width="7.42578125" style="14" bestFit="1" customWidth="1"/>
    <col min="3" max="3" width="35.140625" style="14" customWidth="1"/>
    <col min="4" max="4" width="11.7109375" style="14" customWidth="1"/>
    <col min="5" max="5" width="12.140625" style="14" customWidth="1"/>
    <col min="6" max="7" width="11.140625" style="14" customWidth="1"/>
    <col min="8" max="8" width="9.140625" style="14"/>
    <col min="9" max="9" width="9.7109375" style="14" bestFit="1" customWidth="1"/>
    <col min="10" max="16384" width="9.140625" style="14"/>
  </cols>
  <sheetData>
    <row r="1" spans="2:7" ht="16.5" thickBot="1" x14ac:dyDescent="0.3">
      <c r="B1" s="29"/>
      <c r="C1" s="29"/>
      <c r="D1" s="29"/>
      <c r="E1" s="29"/>
      <c r="F1" s="29"/>
      <c r="G1" s="29"/>
    </row>
    <row r="2" spans="2:7" ht="32.25" thickTop="1" x14ac:dyDescent="0.25">
      <c r="B2" s="30"/>
      <c r="C2" s="30" t="s">
        <v>36</v>
      </c>
      <c r="D2" s="31" t="s">
        <v>32</v>
      </c>
      <c r="E2" s="31" t="s">
        <v>33</v>
      </c>
      <c r="F2" s="31" t="s">
        <v>34</v>
      </c>
      <c r="G2" s="31" t="s">
        <v>35</v>
      </c>
    </row>
    <row r="3" spans="2:7" x14ac:dyDescent="0.25">
      <c r="B3" s="15" t="s">
        <v>13</v>
      </c>
      <c r="C3" s="15" t="s">
        <v>12</v>
      </c>
      <c r="D3" s="18">
        <f>VLOOKUP($C3,'item response'!$C:$G,2,FALSE)</f>
        <v>0.82993197441101074</v>
      </c>
      <c r="E3" s="18">
        <f>VLOOKUP($C3,'item response'!$C:$G,3,FALSE)</f>
        <v>1</v>
      </c>
      <c r="F3" s="18">
        <f>VLOOKUP($C3,'item response'!$C:$G,4,FALSE)</f>
        <v>0.75510203838348389</v>
      </c>
      <c r="G3" s="35">
        <f>IF(VLOOKUP($C3,'item response'!$C:$G,5,FALSE)="",NA(),VLOOKUP($C3,'item response'!$C:$G,5,FALSE))</f>
        <v>0.5</v>
      </c>
    </row>
    <row r="4" spans="2:7" x14ac:dyDescent="0.25">
      <c r="B4" s="15"/>
      <c r="C4" s="15" t="s">
        <v>13</v>
      </c>
      <c r="D4" s="18">
        <f>VLOOKUP($C4,'item response'!$C:$G,2,FALSE)</f>
        <v>0.8888888955116272</v>
      </c>
      <c r="E4" s="18">
        <f>VLOOKUP($C4,'item response'!$C:$G,3,FALSE)</f>
        <v>1</v>
      </c>
      <c r="F4" s="18">
        <f>VLOOKUP($C4,'item response'!$C:$G,4,FALSE)</f>
        <v>0.77777779102325439</v>
      </c>
      <c r="G4" s="35">
        <f>IF(VLOOKUP($C4,'item response'!$C:$G,5,FALSE)="",NA(),VLOOKUP($C4,'item response'!$C:$G,5,FALSE))</f>
        <v>0.61538463830947876</v>
      </c>
    </row>
    <row r="5" spans="2:7" x14ac:dyDescent="0.25">
      <c r="B5" s="15" t="s">
        <v>10</v>
      </c>
      <c r="C5" s="15" t="s">
        <v>5</v>
      </c>
      <c r="D5" s="18">
        <f>VLOOKUP($C5,'item response'!$C:$G,2,FALSE)</f>
        <v>0.85964912176132202</v>
      </c>
      <c r="E5" s="18">
        <f>VLOOKUP($C5,'item response'!$C:$G,3,FALSE)</f>
        <v>1</v>
      </c>
      <c r="F5" s="18">
        <f>VLOOKUP($C5,'item response'!$C:$G,4,FALSE)</f>
        <v>0.75438594818115234</v>
      </c>
      <c r="G5" s="35">
        <f>IF(VLOOKUP($C5,'item response'!$C:$G,5,FALSE)="",NA(),VLOOKUP($C5,'item response'!$C:$G,5,FALSE))</f>
        <v>0.5</v>
      </c>
    </row>
    <row r="6" spans="2:7" x14ac:dyDescent="0.25">
      <c r="B6" s="15"/>
      <c r="C6" s="15" t="s">
        <v>6</v>
      </c>
      <c r="D6" s="18">
        <f>VLOOKUP($C6,'item response'!$C:$G,2,FALSE)</f>
        <v>0.88235294818878174</v>
      </c>
      <c r="E6" s="18">
        <f>VLOOKUP($C6,'item response'!$C:$G,3,FALSE)</f>
        <v>1</v>
      </c>
      <c r="F6" s="18">
        <f>VLOOKUP($C6,'item response'!$C:$G,4,FALSE)</f>
        <v>0.85294115543365479</v>
      </c>
      <c r="G6" s="35">
        <f>IF(VLOOKUP($C6,'item response'!$C:$G,5,FALSE)="",NA(),VLOOKUP($C6,'item response'!$C:$G,5,FALSE))</f>
        <v>0.63636362552642822</v>
      </c>
    </row>
    <row r="7" spans="2:7" x14ac:dyDescent="0.25">
      <c r="B7" s="15"/>
      <c r="C7" s="15" t="s">
        <v>65</v>
      </c>
      <c r="D7" s="18">
        <f>VLOOKUP($C7,'item response'!$C:$G,2,FALSE)</f>
        <v>0.77586209774017334</v>
      </c>
      <c r="E7" s="18">
        <f>VLOOKUP($C7,'item response'!$C:$G,3,FALSE)</f>
        <v>1</v>
      </c>
      <c r="F7" s="18">
        <f>VLOOKUP($C7,'item response'!$C:$G,4,FALSE)</f>
        <v>0.65517240762710571</v>
      </c>
      <c r="G7" s="35">
        <f>IF(VLOOKUP($C7,'item response'!$C:$G,5,FALSE)="",NA(),VLOOKUP($C7,'item response'!$C:$G,5,FALSE))</f>
        <v>0.5</v>
      </c>
    </row>
    <row r="8" spans="2:7" x14ac:dyDescent="0.25">
      <c r="B8" s="15" t="s">
        <v>8</v>
      </c>
      <c r="C8" s="15" t="s">
        <v>63</v>
      </c>
      <c r="D8" s="18">
        <f>VLOOKUP($C8,'item response'!$C:$G,2,FALSE)</f>
        <v>0.85161292552947998</v>
      </c>
      <c r="E8" s="18">
        <f>VLOOKUP($C8,'item response'!$C:$G,3,FALSE)</f>
        <v>1</v>
      </c>
      <c r="F8" s="18">
        <f>VLOOKUP($C8,'item response'!$C:$G,4,FALSE)</f>
        <v>0.75483870506286621</v>
      </c>
      <c r="G8" s="35">
        <f>IF(VLOOKUP($C8,'item response'!$C:$G,5,FALSE)="",NA(),VLOOKUP($C8,'item response'!$C:$G,5,FALSE))</f>
        <v>0.5151515007019043</v>
      </c>
    </row>
    <row r="9" spans="2:7" x14ac:dyDescent="0.25">
      <c r="B9" s="15"/>
      <c r="C9" s="15" t="s">
        <v>64</v>
      </c>
      <c r="D9" s="18">
        <f>VLOOKUP($C9,'item response'!$C:$G,2,FALSE)</f>
        <v>0.78571426868438721</v>
      </c>
      <c r="E9" s="18">
        <f>VLOOKUP($C9,'item response'!$C:$G,3,FALSE)</f>
        <v>1</v>
      </c>
      <c r="F9" s="18">
        <f>VLOOKUP($C9,'item response'!$C:$G,4,FALSE)</f>
        <v>0.78571426868438721</v>
      </c>
      <c r="G9" s="35">
        <f>IF(VLOOKUP($C9,'item response'!$C:$G,5,FALSE)="",NA(),VLOOKUP($C9,'item response'!$C:$G,5,FALSE))</f>
        <v>0.66666668653488159</v>
      </c>
    </row>
    <row r="10" spans="2:7" x14ac:dyDescent="0.25">
      <c r="B10" s="15" t="s">
        <v>9</v>
      </c>
      <c r="C10" s="15" t="s">
        <v>70</v>
      </c>
      <c r="D10" s="18">
        <f>VLOOKUP($C10,'item response'!$C:$G,2,FALSE)</f>
        <v>0.85365855693817139</v>
      </c>
      <c r="E10" s="18">
        <f>VLOOKUP($C10,'item response'!$C:$G,3,FALSE)</f>
        <v>1</v>
      </c>
      <c r="F10" s="18">
        <f>VLOOKUP($C10,'item response'!$C:$G,4,FALSE)</f>
        <v>0.68292683362960815</v>
      </c>
      <c r="G10" s="35">
        <f>IF(VLOOKUP($C10,'item response'!$C:$G,5,FALSE)="",NA(),VLOOKUP($C10,'item response'!$C:$G,5,FALSE))</f>
        <v>0.53846156597137451</v>
      </c>
    </row>
    <row r="11" spans="2:7" x14ac:dyDescent="0.25">
      <c r="B11" s="15"/>
      <c r="C11" s="15" t="s">
        <v>11</v>
      </c>
      <c r="D11" s="18">
        <f>VLOOKUP($C11,'item response'!$C:$G,2,FALSE)</f>
        <v>0.8461538553237915</v>
      </c>
      <c r="E11" s="18">
        <f>VLOOKUP($C11,'item response'!$C:$G,3,FALSE)</f>
        <v>1</v>
      </c>
      <c r="F11" s="18">
        <f>VLOOKUP($C11,'item response'!$C:$G,4,FALSE)</f>
        <v>0.79487180709838867</v>
      </c>
      <c r="G11" s="36" t="str">
        <f>IF(VLOOKUP($C11,'item response'!$C:$G,5,FALSE)=0,"N/A",VLOOKUP($C11,'item response'!$C:$G,5,FALSE))</f>
        <v>N/A</v>
      </c>
    </row>
    <row r="12" spans="2:7" x14ac:dyDescent="0.25">
      <c r="B12" s="16"/>
      <c r="C12" s="16" t="s">
        <v>0</v>
      </c>
      <c r="D12" s="19">
        <f>VLOOKUP($C12,'item response'!$C:$G,2,FALSE)</f>
        <v>0.83495146036148071</v>
      </c>
      <c r="E12" s="19">
        <f>VLOOKUP($C12,'item response'!$C:$G,3,FALSE)</f>
        <v>1</v>
      </c>
      <c r="F12" s="19">
        <f>VLOOKUP($C12,'item response'!$C:$G,4,FALSE)</f>
        <v>0.7766990065574646</v>
      </c>
      <c r="G12" s="36" t="str">
        <f>IF(VLOOKUP($C12,'item response'!$C:$G,5,FALSE)=0,"N/A",VLOOKUP($C12,'item response'!$C:$G,5,FALSE))</f>
        <v>N/A</v>
      </c>
    </row>
    <row r="13" spans="2:7" ht="16.5" thickBot="1" x14ac:dyDescent="0.3">
      <c r="B13" s="17" t="s">
        <v>16</v>
      </c>
      <c r="C13" s="17" t="s">
        <v>69</v>
      </c>
      <c r="D13" s="20">
        <f>VLOOKUP($C13,'item response'!$C:$G,2,FALSE)</f>
        <v>0.84153002500534058</v>
      </c>
      <c r="E13" s="20">
        <f>VLOOKUP($C13,'item response'!$C:$G,3,FALSE)</f>
        <v>1</v>
      </c>
      <c r="F13" s="20">
        <f>VLOOKUP($C13,'item response'!$C:$G,4,FALSE)</f>
        <v>0.75956284999847412</v>
      </c>
      <c r="G13" s="20">
        <f>VLOOKUP($C13,'item response'!$C:$G,5,FALSE)</f>
        <v>0.53846156597137451</v>
      </c>
    </row>
    <row r="14" spans="2:7" ht="16.5" customHeight="1" thickTop="1" x14ac:dyDescent="0.25">
      <c r="B14" s="37" t="s">
        <v>37</v>
      </c>
      <c r="C14" s="37"/>
      <c r="D14" s="37"/>
      <c r="E14" s="37"/>
      <c r="F14" s="37"/>
      <c r="G14" s="37"/>
    </row>
    <row r="15" spans="2:7" ht="12.75" customHeight="1" x14ac:dyDescent="0.25">
      <c r="B15" s="38"/>
      <c r="C15" s="38"/>
      <c r="D15" s="38"/>
      <c r="E15" s="38"/>
      <c r="F15" s="38"/>
      <c r="G15" s="38"/>
    </row>
    <row r="16" spans="2:7" x14ac:dyDescent="0.25">
      <c r="B16" s="38"/>
      <c r="C16" s="38"/>
      <c r="D16" s="38"/>
      <c r="E16" s="38"/>
      <c r="F16" s="38"/>
      <c r="G16" s="38"/>
    </row>
  </sheetData>
  <mergeCells count="1">
    <mergeCell ref="B14:G16"/>
  </mergeCells>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7"/>
  <sheetViews>
    <sheetView tabSelected="1" workbookViewId="0">
      <selection activeCell="B13" sqref="B13"/>
    </sheetView>
  </sheetViews>
  <sheetFormatPr defaultRowHeight="15" x14ac:dyDescent="0.25"/>
  <cols>
    <col min="2" max="2" width="36.5703125" customWidth="1"/>
  </cols>
  <sheetData>
    <row r="1" spans="1:6" x14ac:dyDescent="0.25">
      <c r="A1" t="s">
        <v>38</v>
      </c>
      <c r="B1" t="s">
        <v>39</v>
      </c>
      <c r="C1" t="s">
        <v>66</v>
      </c>
      <c r="D1" t="s">
        <v>40</v>
      </c>
      <c r="E1" t="s">
        <v>41</v>
      </c>
      <c r="F1" t="s">
        <v>15</v>
      </c>
    </row>
    <row r="2" spans="1:6" x14ac:dyDescent="0.25">
      <c r="A2" t="s">
        <v>63</v>
      </c>
      <c r="B2" t="s">
        <v>54</v>
      </c>
      <c r="C2" s="11">
        <v>249</v>
      </c>
      <c r="D2" s="11">
        <v>443</v>
      </c>
      <c r="E2" s="11">
        <v>1695</v>
      </c>
    </row>
    <row r="3" spans="1:6" x14ac:dyDescent="0.25">
      <c r="A3" t="s">
        <v>63</v>
      </c>
      <c r="B3" t="s">
        <v>55</v>
      </c>
      <c r="C3" s="11">
        <v>289</v>
      </c>
      <c r="D3" s="11">
        <v>242</v>
      </c>
      <c r="E3" s="11">
        <v>1072</v>
      </c>
    </row>
    <row r="4" spans="1:6" x14ac:dyDescent="0.25">
      <c r="A4" t="s">
        <v>63</v>
      </c>
      <c r="B4" t="s">
        <v>65</v>
      </c>
      <c r="C4" s="11">
        <v>200</v>
      </c>
      <c r="D4" s="11">
        <v>62</v>
      </c>
      <c r="E4" s="11">
        <v>345</v>
      </c>
    </row>
    <row r="5" spans="1:6" x14ac:dyDescent="0.25">
      <c r="A5" t="s">
        <v>64</v>
      </c>
      <c r="B5" t="s">
        <v>54</v>
      </c>
      <c r="C5" s="11">
        <v>209</v>
      </c>
      <c r="D5" s="11">
        <v>258</v>
      </c>
      <c r="E5" s="11">
        <v>800</v>
      </c>
    </row>
    <row r="6" spans="1:6" x14ac:dyDescent="0.25">
      <c r="A6" t="s">
        <v>64</v>
      </c>
      <c r="B6" t="s">
        <v>55</v>
      </c>
      <c r="C6" s="11">
        <v>284</v>
      </c>
      <c r="D6" s="11">
        <v>151</v>
      </c>
      <c r="E6" s="11">
        <v>472</v>
      </c>
    </row>
    <row r="7" spans="1:6" x14ac:dyDescent="0.25">
      <c r="A7" t="s">
        <v>64</v>
      </c>
      <c r="B7" t="s">
        <v>65</v>
      </c>
      <c r="C7" s="11">
        <v>171</v>
      </c>
      <c r="D7" s="11">
        <v>20</v>
      </c>
      <c r="E7" s="11">
        <v>144</v>
      </c>
    </row>
  </sheetData>
  <pageMargins left="0.7" right="0.7" top="0.75" bottom="0.75" header="0.3" footer="0.3"/>
  <pageSetup orientation="portrait" r:id="rId1"/>
  <headerFooter>
    <oddFooter>&amp;R_x000D_&amp;1#&amp;"Calibri"&amp;10&amp;K000000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7"/>
  <sheetViews>
    <sheetView workbookViewId="0">
      <selection activeCell="A8" sqref="A8:XFD99"/>
    </sheetView>
  </sheetViews>
  <sheetFormatPr defaultRowHeight="15" x14ac:dyDescent="0.25"/>
  <cols>
    <col min="1" max="1" width="20.85546875" customWidth="1"/>
    <col min="2" max="2" width="30.7109375" customWidth="1"/>
  </cols>
  <sheetData>
    <row r="1" spans="1:6" x14ac:dyDescent="0.25">
      <c r="A1" t="s">
        <v>38</v>
      </c>
      <c r="B1" t="s">
        <v>39</v>
      </c>
      <c r="C1" t="s">
        <v>66</v>
      </c>
      <c r="D1" t="s">
        <v>40</v>
      </c>
      <c r="E1" t="s">
        <v>41</v>
      </c>
      <c r="F1" t="s">
        <v>15</v>
      </c>
    </row>
    <row r="2" spans="1:6" x14ac:dyDescent="0.25">
      <c r="A2" t="s">
        <v>63</v>
      </c>
      <c r="B2" t="s">
        <v>54</v>
      </c>
      <c r="C2" s="6">
        <v>292</v>
      </c>
      <c r="D2" s="6">
        <v>469</v>
      </c>
      <c r="E2" s="6">
        <v>1725</v>
      </c>
    </row>
    <row r="3" spans="1:6" x14ac:dyDescent="0.25">
      <c r="A3" t="s">
        <v>63</v>
      </c>
      <c r="B3" t="s">
        <v>55</v>
      </c>
      <c r="C3" s="6">
        <v>320</v>
      </c>
      <c r="D3" s="6">
        <v>257</v>
      </c>
      <c r="E3" s="6">
        <v>1106</v>
      </c>
    </row>
    <row r="4" spans="1:6" x14ac:dyDescent="0.25">
      <c r="A4" t="s">
        <v>63</v>
      </c>
      <c r="B4" t="s">
        <v>65</v>
      </c>
      <c r="C4" s="6">
        <v>248</v>
      </c>
      <c r="D4" s="6">
        <v>68</v>
      </c>
      <c r="E4" s="6">
        <v>379</v>
      </c>
    </row>
    <row r="5" spans="1:6" x14ac:dyDescent="0.25">
      <c r="A5" t="s">
        <v>64</v>
      </c>
      <c r="B5" t="s">
        <v>54</v>
      </c>
      <c r="C5" s="6">
        <v>219</v>
      </c>
      <c r="D5" s="6">
        <v>271</v>
      </c>
      <c r="E5" s="6">
        <v>822</v>
      </c>
    </row>
    <row r="6" spans="1:6" x14ac:dyDescent="0.25">
      <c r="A6" t="s">
        <v>64</v>
      </c>
      <c r="B6" t="s">
        <v>55</v>
      </c>
      <c r="C6" s="6">
        <v>290</v>
      </c>
      <c r="D6" s="6">
        <v>160</v>
      </c>
      <c r="E6" s="6">
        <v>484</v>
      </c>
    </row>
    <row r="7" spans="1:6" x14ac:dyDescent="0.25">
      <c r="A7" t="s">
        <v>64</v>
      </c>
      <c r="B7" t="s">
        <v>65</v>
      </c>
      <c r="C7" s="6">
        <v>173</v>
      </c>
      <c r="D7" s="6">
        <v>21</v>
      </c>
      <c r="E7" s="6">
        <v>147</v>
      </c>
    </row>
  </sheetData>
  <pageMargins left="0.7" right="0.7" top="0.75" bottom="0.75" header="0.3" footer="0.3"/>
  <pageSetup orientation="portrait"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F7"/>
  <sheetViews>
    <sheetView workbookViewId="0">
      <selection activeCell="D18" sqref="D18"/>
    </sheetView>
  </sheetViews>
  <sheetFormatPr defaultRowHeight="15" x14ac:dyDescent="0.25"/>
  <cols>
    <col min="2" max="2" width="18.42578125" customWidth="1"/>
  </cols>
  <sheetData>
    <row r="1" spans="1:6" x14ac:dyDescent="0.25">
      <c r="A1" t="s">
        <v>38</v>
      </c>
      <c r="B1" t="s">
        <v>39</v>
      </c>
      <c r="C1" t="s">
        <v>66</v>
      </c>
      <c r="D1" t="s">
        <v>40</v>
      </c>
      <c r="E1" t="s">
        <v>41</v>
      </c>
      <c r="F1" t="s">
        <v>15</v>
      </c>
    </row>
    <row r="2" spans="1:6" x14ac:dyDescent="0.25">
      <c r="A2" t="s">
        <v>63</v>
      </c>
      <c r="B2" t="s">
        <v>54</v>
      </c>
      <c r="C2" s="6">
        <v>14</v>
      </c>
      <c r="D2" s="6">
        <v>30</v>
      </c>
      <c r="E2" s="6">
        <v>30</v>
      </c>
    </row>
    <row r="3" spans="1:6" x14ac:dyDescent="0.25">
      <c r="A3" t="s">
        <v>63</v>
      </c>
      <c r="B3" t="s">
        <v>55</v>
      </c>
      <c r="C3" s="6">
        <v>19</v>
      </c>
      <c r="D3" s="6">
        <v>27</v>
      </c>
      <c r="E3" s="6">
        <v>27</v>
      </c>
    </row>
    <row r="4" spans="1:6" x14ac:dyDescent="0.25">
      <c r="A4" t="s">
        <v>63</v>
      </c>
      <c r="B4" t="s">
        <v>65</v>
      </c>
      <c r="C4" s="6">
        <v>30</v>
      </c>
      <c r="D4" s="6">
        <v>11</v>
      </c>
      <c r="E4" s="6">
        <v>30</v>
      </c>
    </row>
    <row r="5" spans="1:6" x14ac:dyDescent="0.25">
      <c r="A5" t="s">
        <v>64</v>
      </c>
      <c r="B5" t="s">
        <v>54</v>
      </c>
      <c r="C5" s="6">
        <v>12</v>
      </c>
      <c r="D5" s="6">
        <v>25</v>
      </c>
      <c r="E5" s="6">
        <v>9</v>
      </c>
    </row>
    <row r="6" spans="1:6" x14ac:dyDescent="0.25">
      <c r="A6" t="s">
        <v>64</v>
      </c>
      <c r="B6" t="s">
        <v>55</v>
      </c>
      <c r="C6" s="6">
        <v>19</v>
      </c>
      <c r="D6" s="6">
        <v>23</v>
      </c>
      <c r="E6" s="6">
        <v>5</v>
      </c>
    </row>
    <row r="7" spans="1:6" x14ac:dyDescent="0.25">
      <c r="A7" t="s">
        <v>64</v>
      </c>
      <c r="B7" t="s">
        <v>65</v>
      </c>
      <c r="C7" s="6">
        <v>26</v>
      </c>
      <c r="D7" s="6">
        <v>4</v>
      </c>
      <c r="E7" s="6">
        <v>19</v>
      </c>
    </row>
  </sheetData>
  <pageMargins left="0.7" right="0.7" top="0.75" bottom="0.75" header="0.3" footer="0.3"/>
  <pageSetup orientation="portrait" r:id="rId1"/>
  <headerFooter>
    <oddFooter>&amp;R_x000D_&amp;1#&amp;"Calibri"&amp;10&amp;K000000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6"/>
  <sheetViews>
    <sheetView workbookViewId="0">
      <selection activeCell="C18" sqref="C18"/>
    </sheetView>
  </sheetViews>
  <sheetFormatPr defaultRowHeight="15" x14ac:dyDescent="0.25"/>
  <cols>
    <col min="2" max="2" width="16.7109375" customWidth="1"/>
    <col min="3" max="3" width="16.140625" customWidth="1"/>
    <col min="4" max="4" width="17.7109375" customWidth="1"/>
    <col min="5" max="5" width="20" customWidth="1"/>
  </cols>
  <sheetData>
    <row r="1" spans="1:6" x14ac:dyDescent="0.25">
      <c r="A1" t="s">
        <v>45</v>
      </c>
      <c r="B1" t="s">
        <v>46</v>
      </c>
      <c r="C1" t="s">
        <v>51</v>
      </c>
      <c r="D1" t="s">
        <v>42</v>
      </c>
      <c r="E1" t="s">
        <v>43</v>
      </c>
      <c r="F1" t="s">
        <v>44</v>
      </c>
    </row>
    <row r="2" spans="1:6" x14ac:dyDescent="0.25">
      <c r="A2" t="s">
        <v>69</v>
      </c>
      <c r="B2" t="s">
        <v>47</v>
      </c>
      <c r="C2" t="s">
        <v>52</v>
      </c>
      <c r="D2" s="6">
        <v>4.1631266474723816E-2</v>
      </c>
      <c r="E2" s="6">
        <v>0.18283581733703613</v>
      </c>
      <c r="F2" s="6">
        <v>0.22769753634929657</v>
      </c>
    </row>
    <row r="3" spans="1:6" x14ac:dyDescent="0.25">
      <c r="A3" t="s">
        <v>69</v>
      </c>
      <c r="B3" t="s">
        <v>47</v>
      </c>
      <c r="C3" t="s">
        <v>53</v>
      </c>
      <c r="D3" s="6">
        <v>0.104347825050354</v>
      </c>
      <c r="E3" s="6">
        <v>0.31578946113586426</v>
      </c>
      <c r="F3" s="6">
        <v>0.33043476939201355</v>
      </c>
    </row>
    <row r="4" spans="1:6" x14ac:dyDescent="0.25">
      <c r="A4" t="s">
        <v>69</v>
      </c>
      <c r="B4" t="s">
        <v>48</v>
      </c>
      <c r="C4" t="s">
        <v>54</v>
      </c>
      <c r="D4" s="6">
        <v>4.9934297800064087E-2</v>
      </c>
      <c r="E4" s="6">
        <v>0.23824451863765717</v>
      </c>
      <c r="F4" s="6">
        <v>0.20959264039993286</v>
      </c>
    </row>
    <row r="5" spans="1:6" x14ac:dyDescent="0.25">
      <c r="A5" t="s">
        <v>69</v>
      </c>
      <c r="B5" t="s">
        <v>48</v>
      </c>
      <c r="C5" t="s">
        <v>55</v>
      </c>
      <c r="D5" s="6">
        <v>4.7799695283174515E-2</v>
      </c>
      <c r="E5" s="6">
        <v>0.20999999344348907</v>
      </c>
      <c r="F5" s="6">
        <v>0.22761760652065277</v>
      </c>
    </row>
    <row r="6" spans="1:6" x14ac:dyDescent="0.25">
      <c r="A6" t="s">
        <v>69</v>
      </c>
      <c r="B6" t="s">
        <v>48</v>
      </c>
      <c r="C6" t="s">
        <v>65</v>
      </c>
      <c r="D6" s="6">
        <v>4.2471043765544891E-2</v>
      </c>
      <c r="E6" s="6">
        <v>0.14715719223022461</v>
      </c>
      <c r="F6" s="6">
        <v>0.28861004114151001</v>
      </c>
    </row>
    <row r="7" spans="1:6" x14ac:dyDescent="0.25">
      <c r="A7" t="s">
        <v>69</v>
      </c>
      <c r="B7" t="s">
        <v>49</v>
      </c>
      <c r="C7" t="s">
        <v>63</v>
      </c>
      <c r="D7" s="6">
        <v>5.4655872285366058E-2</v>
      </c>
      <c r="E7" s="6">
        <v>0.21327014267444611</v>
      </c>
      <c r="F7" s="6">
        <v>0.25627529621124268</v>
      </c>
    </row>
    <row r="8" spans="1:6" x14ac:dyDescent="0.25">
      <c r="A8" t="s">
        <v>69</v>
      </c>
      <c r="B8" t="s">
        <v>49</v>
      </c>
      <c r="C8" t="s">
        <v>64</v>
      </c>
      <c r="D8" s="6">
        <v>3.4139402210712433E-2</v>
      </c>
      <c r="E8" s="6">
        <v>0.16842105984687805</v>
      </c>
      <c r="F8" s="6">
        <v>0.20270270109176636</v>
      </c>
    </row>
    <row r="9" spans="1:6" x14ac:dyDescent="0.25">
      <c r="A9" t="s">
        <v>69</v>
      </c>
      <c r="B9" t="s">
        <v>50</v>
      </c>
      <c r="C9" t="s">
        <v>70</v>
      </c>
      <c r="D9" s="6">
        <v>4.7770701348781586E-2</v>
      </c>
      <c r="E9" s="6">
        <v>0.18575851619243622</v>
      </c>
      <c r="F9" s="6">
        <v>0.25716561079025269</v>
      </c>
    </row>
    <row r="10" spans="1:6" x14ac:dyDescent="0.25">
      <c r="A10" t="s">
        <v>69</v>
      </c>
      <c r="B10" t="s">
        <v>50</v>
      </c>
      <c r="C10" t="s">
        <v>57</v>
      </c>
      <c r="D10" s="6">
        <v>4.6728972345590591E-2</v>
      </c>
      <c r="E10" s="6">
        <v>0.18835616111755371</v>
      </c>
      <c r="F10" s="6">
        <v>0.24808835983276367</v>
      </c>
    </row>
    <row r="11" spans="1:6" x14ac:dyDescent="0.25">
      <c r="A11" t="s">
        <v>69</v>
      </c>
      <c r="B11" t="s">
        <v>50</v>
      </c>
      <c r="C11" t="s">
        <v>56</v>
      </c>
      <c r="D11" s="6">
        <v>4.7124046832323074E-2</v>
      </c>
      <c r="E11" s="6">
        <v>0.22442243993282318</v>
      </c>
      <c r="F11" s="6">
        <v>0.20997920632362366</v>
      </c>
    </row>
    <row r="12" spans="1:6" x14ac:dyDescent="0.25">
      <c r="A12" t="s">
        <v>69</v>
      </c>
      <c r="B12" t="s">
        <v>69</v>
      </c>
      <c r="C12" t="s">
        <v>69</v>
      </c>
      <c r="D12" s="6">
        <v>4.7213621437549591E-2</v>
      </c>
      <c r="E12" s="6">
        <v>0.19934640824794769</v>
      </c>
      <c r="F12" s="6">
        <v>0.23684211075305939</v>
      </c>
    </row>
    <row r="13" spans="1:6" x14ac:dyDescent="0.25">
      <c r="A13" t="s">
        <v>69</v>
      </c>
      <c r="B13" t="s">
        <v>48</v>
      </c>
      <c r="C13" t="s">
        <v>7</v>
      </c>
      <c r="D13" s="6"/>
      <c r="E13" s="6"/>
      <c r="F13" s="6"/>
    </row>
    <row r="14" spans="1:6" x14ac:dyDescent="0.25">
      <c r="A14" t="s">
        <v>69</v>
      </c>
      <c r="B14" t="s">
        <v>47</v>
      </c>
      <c r="C14" t="s">
        <v>7</v>
      </c>
      <c r="D14" s="6"/>
      <c r="E14" s="6"/>
      <c r="F14" s="6"/>
    </row>
    <row r="15" spans="1:6" x14ac:dyDescent="0.25">
      <c r="A15" t="s">
        <v>69</v>
      </c>
      <c r="B15" t="s">
        <v>49</v>
      </c>
      <c r="C15" t="s">
        <v>7</v>
      </c>
      <c r="D15" s="6"/>
      <c r="E15" s="6"/>
      <c r="F15" s="6"/>
    </row>
    <row r="16" spans="1:6" x14ac:dyDescent="0.25">
      <c r="A16" t="s">
        <v>69</v>
      </c>
      <c r="B16" t="s">
        <v>50</v>
      </c>
      <c r="C16" t="s">
        <v>7</v>
      </c>
      <c r="D16" s="6"/>
      <c r="E16" s="6"/>
      <c r="F16" s="6"/>
    </row>
  </sheetData>
  <pageMargins left="0.7" right="0.7" top="0.75" bottom="0.75" header="0.3" footer="0.3"/>
  <pageSetup orientation="portrait" r:id="rId1"/>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35"/>
  <sheetViews>
    <sheetView workbookViewId="0">
      <selection activeCell="C8" sqref="C8"/>
    </sheetView>
  </sheetViews>
  <sheetFormatPr defaultRowHeight="15" x14ac:dyDescent="0.25"/>
  <cols>
    <col min="2" max="2" width="22.5703125" bestFit="1" customWidth="1"/>
  </cols>
  <sheetData>
    <row r="1" spans="1:6" x14ac:dyDescent="0.25">
      <c r="A1" t="s">
        <v>67</v>
      </c>
      <c r="B1" t="s">
        <v>68</v>
      </c>
      <c r="C1" t="s">
        <v>66</v>
      </c>
      <c r="D1" t="s">
        <v>40</v>
      </c>
      <c r="E1" t="s">
        <v>41</v>
      </c>
      <c r="F1" t="s">
        <v>15</v>
      </c>
    </row>
    <row r="2" spans="1:6" ht="15.75" customHeight="1" x14ac:dyDescent="0.25">
      <c r="A2" t="s">
        <v>63</v>
      </c>
      <c r="B2" t="s">
        <v>54</v>
      </c>
      <c r="C2" s="6">
        <v>11</v>
      </c>
      <c r="D2" s="6">
        <v>11</v>
      </c>
      <c r="E2" s="6">
        <v>23</v>
      </c>
    </row>
    <row r="3" spans="1:6" x14ac:dyDescent="0.25">
      <c r="A3" t="s">
        <v>63</v>
      </c>
      <c r="B3" t="s">
        <v>55</v>
      </c>
      <c r="C3" s="6">
        <v>10</v>
      </c>
      <c r="D3" s="6">
        <v>16</v>
      </c>
      <c r="E3" s="6">
        <v>35</v>
      </c>
    </row>
    <row r="4" spans="1:6" x14ac:dyDescent="0.25">
      <c r="A4" t="s">
        <v>63</v>
      </c>
      <c r="B4" t="s">
        <v>65</v>
      </c>
      <c r="C4" s="6">
        <v>14</v>
      </c>
      <c r="D4" s="6">
        <v>7</v>
      </c>
      <c r="E4" s="6">
        <v>28</v>
      </c>
    </row>
    <row r="5" spans="1:6" x14ac:dyDescent="0.25">
      <c r="A5" t="s">
        <v>64</v>
      </c>
      <c r="B5" t="s">
        <v>54</v>
      </c>
      <c r="C5" s="6">
        <v>1</v>
      </c>
      <c r="D5" s="6">
        <v>4</v>
      </c>
      <c r="E5" s="6">
        <v>7</v>
      </c>
    </row>
    <row r="6" spans="1:6" x14ac:dyDescent="0.25">
      <c r="A6" t="s">
        <v>64</v>
      </c>
      <c r="B6" t="s">
        <v>55</v>
      </c>
      <c r="C6" s="6">
        <v>3</v>
      </c>
      <c r="D6" s="6"/>
      <c r="E6" s="6">
        <v>4</v>
      </c>
    </row>
    <row r="7" spans="1:6" x14ac:dyDescent="0.25">
      <c r="A7" t="s">
        <v>64</v>
      </c>
      <c r="B7" t="s">
        <v>65</v>
      </c>
      <c r="C7" s="6">
        <v>2</v>
      </c>
      <c r="D7" s="6">
        <v>1</v>
      </c>
      <c r="E7" s="6">
        <v>6</v>
      </c>
    </row>
    <row r="8" spans="1:6" x14ac:dyDescent="0.25">
      <c r="C8" s="6"/>
      <c r="D8" s="6"/>
      <c r="E8" s="6"/>
    </row>
    <row r="9" spans="1:6" x14ac:dyDescent="0.25">
      <c r="C9" s="6"/>
      <c r="D9" s="6"/>
      <c r="E9" s="6"/>
    </row>
    <row r="10" spans="1:6" x14ac:dyDescent="0.25">
      <c r="C10" s="6"/>
      <c r="D10" s="6"/>
      <c r="E10" s="6"/>
    </row>
    <row r="11" spans="1:6" x14ac:dyDescent="0.25">
      <c r="C11" s="6"/>
      <c r="D11" s="6"/>
      <c r="E11" s="6"/>
    </row>
    <row r="12" spans="1:6" x14ac:dyDescent="0.25">
      <c r="C12" s="6"/>
      <c r="D12" s="6"/>
      <c r="E12" s="6"/>
    </row>
    <row r="13" spans="1:6" x14ac:dyDescent="0.25">
      <c r="C13" s="6"/>
      <c r="D13" s="6"/>
      <c r="E13" s="6"/>
    </row>
    <row r="14" spans="1:6" x14ac:dyDescent="0.25">
      <c r="C14" s="6"/>
      <c r="D14" s="6"/>
      <c r="E14" s="6"/>
    </row>
    <row r="15" spans="1:6" x14ac:dyDescent="0.25">
      <c r="C15" s="6"/>
      <c r="D15" s="6"/>
      <c r="E15" s="6"/>
    </row>
    <row r="16" spans="1:6" x14ac:dyDescent="0.25">
      <c r="C16" s="6"/>
      <c r="D16" s="6"/>
      <c r="E16" s="6"/>
    </row>
    <row r="17" spans="3:5" x14ac:dyDescent="0.25">
      <c r="C17" s="6"/>
      <c r="D17" s="6"/>
      <c r="E17" s="6"/>
    </row>
    <row r="18" spans="3:5" x14ac:dyDescent="0.25">
      <c r="C18" s="6"/>
      <c r="D18" s="6"/>
      <c r="E18" s="6"/>
    </row>
    <row r="19" spans="3:5" x14ac:dyDescent="0.25">
      <c r="C19" s="6"/>
      <c r="D19" s="6"/>
      <c r="E19" s="6"/>
    </row>
    <row r="20" spans="3:5" x14ac:dyDescent="0.25">
      <c r="C20" s="6"/>
      <c r="D20" s="6"/>
      <c r="E20" s="6"/>
    </row>
    <row r="21" spans="3:5" x14ac:dyDescent="0.25">
      <c r="C21" s="6"/>
      <c r="D21" s="6"/>
      <c r="E21" s="6"/>
    </row>
    <row r="22" spans="3:5" x14ac:dyDescent="0.25">
      <c r="C22" s="6"/>
      <c r="D22" s="6"/>
      <c r="E22" s="6"/>
    </row>
    <row r="23" spans="3:5" x14ac:dyDescent="0.25">
      <c r="C23" s="6"/>
      <c r="D23" s="6"/>
      <c r="E23" s="6"/>
    </row>
    <row r="24" spans="3:5" x14ac:dyDescent="0.25">
      <c r="C24" s="6"/>
      <c r="D24" s="6"/>
      <c r="E24" s="6"/>
    </row>
    <row r="25" spans="3:5" x14ac:dyDescent="0.25">
      <c r="C25" s="6"/>
      <c r="D25" s="6"/>
      <c r="E25" s="6"/>
    </row>
    <row r="26" spans="3:5" x14ac:dyDescent="0.25">
      <c r="C26" s="6"/>
      <c r="D26" s="6"/>
      <c r="E26" s="6"/>
    </row>
    <row r="27" spans="3:5" x14ac:dyDescent="0.25">
      <c r="C27" s="6"/>
      <c r="D27" s="6"/>
      <c r="E27" s="6"/>
    </row>
    <row r="28" spans="3:5" x14ac:dyDescent="0.25">
      <c r="C28" s="6"/>
      <c r="D28" s="6"/>
      <c r="E28" s="6"/>
    </row>
    <row r="29" spans="3:5" x14ac:dyDescent="0.25">
      <c r="C29" s="6"/>
      <c r="D29" s="6"/>
      <c r="E29" s="6"/>
    </row>
    <row r="30" spans="3:5" x14ac:dyDescent="0.25">
      <c r="C30" s="6"/>
      <c r="D30" s="6"/>
      <c r="E30" s="6"/>
    </row>
    <row r="31" spans="3:5" x14ac:dyDescent="0.25">
      <c r="C31" s="6"/>
      <c r="D31" s="6"/>
      <c r="E31" s="6"/>
    </row>
    <row r="32" spans="3:5" x14ac:dyDescent="0.25">
      <c r="C32" s="6"/>
      <c r="D32" s="6"/>
      <c r="E32" s="6"/>
    </row>
    <row r="33" spans="3:5" x14ac:dyDescent="0.25">
      <c r="C33" s="6"/>
      <c r="D33" s="6"/>
      <c r="E33" s="6"/>
    </row>
    <row r="34" spans="3:5" x14ac:dyDescent="0.25">
      <c r="C34" s="6"/>
      <c r="D34" s="6"/>
      <c r="E34" s="6"/>
    </row>
    <row r="35" spans="3:5" x14ac:dyDescent="0.25">
      <c r="C35" s="6"/>
      <c r="D35" s="6"/>
      <c r="E35" s="6"/>
    </row>
  </sheetData>
  <pageMargins left="0.7" right="0.7" top="0.75" bottom="0.75" header="0.3" footer="0.3"/>
  <pageSetup orientation="portrait" r:id="rId1"/>
  <headerFooter>
    <oddFooter>&amp;R_x000D_&amp;1#&amp;"Calibri"&amp;10&amp;K000000 Official Use Only</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21"/>
  <sheetViews>
    <sheetView workbookViewId="0">
      <selection activeCell="A6" sqref="A6"/>
    </sheetView>
  </sheetViews>
  <sheetFormatPr defaultRowHeight="15" x14ac:dyDescent="0.25"/>
  <sheetData>
    <row r="1" spans="1:6" x14ac:dyDescent="0.25">
      <c r="A1" t="s">
        <v>67</v>
      </c>
      <c r="B1" t="s">
        <v>68</v>
      </c>
      <c r="C1" t="s">
        <v>66</v>
      </c>
      <c r="D1" t="s">
        <v>40</v>
      </c>
      <c r="E1" t="s">
        <v>41</v>
      </c>
      <c r="F1" t="s">
        <v>15</v>
      </c>
    </row>
    <row r="2" spans="1:6" x14ac:dyDescent="0.25">
      <c r="A2" t="s">
        <v>63</v>
      </c>
      <c r="B2" t="s">
        <v>54</v>
      </c>
      <c r="C2" s="6">
        <v>5</v>
      </c>
      <c r="D2" s="6">
        <v>1</v>
      </c>
      <c r="E2" s="6">
        <v>2</v>
      </c>
    </row>
    <row r="3" spans="1:6" x14ac:dyDescent="0.25">
      <c r="A3" t="s">
        <v>63</v>
      </c>
      <c r="B3" t="s">
        <v>55</v>
      </c>
      <c r="C3" s="6">
        <v>3</v>
      </c>
      <c r="D3" s="6">
        <v>3</v>
      </c>
      <c r="E3" s="6">
        <v>3</v>
      </c>
    </row>
    <row r="4" spans="1:6" x14ac:dyDescent="0.25">
      <c r="A4" t="s">
        <v>63</v>
      </c>
      <c r="B4" t="s">
        <v>65</v>
      </c>
      <c r="C4" s="6">
        <v>3</v>
      </c>
      <c r="D4" s="6">
        <v>2</v>
      </c>
      <c r="E4" s="6">
        <v>6</v>
      </c>
    </row>
    <row r="5" spans="1:6" x14ac:dyDescent="0.25">
      <c r="A5" t="s">
        <v>64</v>
      </c>
      <c r="B5" t="s">
        <v>54</v>
      </c>
      <c r="C5" s="6"/>
      <c r="D5" s="6">
        <v>1</v>
      </c>
      <c r="E5" s="6">
        <v>2</v>
      </c>
    </row>
    <row r="6" spans="1:6" x14ac:dyDescent="0.25">
      <c r="A6" t="s">
        <v>64</v>
      </c>
      <c r="B6" t="s">
        <v>55</v>
      </c>
      <c r="C6" s="6">
        <v>2</v>
      </c>
      <c r="D6" s="6"/>
      <c r="E6" s="6">
        <v>1</v>
      </c>
    </row>
    <row r="7" spans="1:6" x14ac:dyDescent="0.25">
      <c r="A7" t="s">
        <v>64</v>
      </c>
      <c r="B7" t="s">
        <v>65</v>
      </c>
      <c r="C7" s="6"/>
      <c r="D7" s="6"/>
      <c r="E7" s="6">
        <v>2</v>
      </c>
    </row>
    <row r="8" spans="1:6" x14ac:dyDescent="0.25">
      <c r="C8" s="6"/>
      <c r="D8" s="6"/>
      <c r="E8" s="6"/>
    </row>
    <row r="9" spans="1:6" x14ac:dyDescent="0.25">
      <c r="C9" s="6"/>
      <c r="D9" s="6"/>
      <c r="E9" s="6"/>
    </row>
    <row r="10" spans="1:6" x14ac:dyDescent="0.25">
      <c r="C10" s="6"/>
      <c r="D10" s="6"/>
      <c r="E10" s="6"/>
    </row>
    <row r="11" spans="1:6" x14ac:dyDescent="0.25">
      <c r="C11" s="6"/>
      <c r="D11" s="6"/>
      <c r="E11" s="6"/>
    </row>
    <row r="12" spans="1:6" x14ac:dyDescent="0.25">
      <c r="C12" s="6"/>
      <c r="D12" s="6"/>
      <c r="E12" s="6"/>
    </row>
    <row r="13" spans="1:6" x14ac:dyDescent="0.25">
      <c r="C13" s="6"/>
      <c r="D13" s="6"/>
      <c r="E13" s="6"/>
    </row>
    <row r="14" spans="1:6" x14ac:dyDescent="0.25">
      <c r="C14" s="6"/>
      <c r="D14" s="6"/>
      <c r="E14" s="6"/>
    </row>
    <row r="15" spans="1:6" x14ac:dyDescent="0.25">
      <c r="C15" s="6"/>
      <c r="D15" s="6"/>
      <c r="E15" s="6"/>
    </row>
    <row r="16" spans="1:6" x14ac:dyDescent="0.25">
      <c r="C16" s="6"/>
      <c r="D16" s="6"/>
      <c r="E16" s="6"/>
    </row>
    <row r="17" spans="3:5" x14ac:dyDescent="0.25">
      <c r="C17" s="6"/>
      <c r="D17" s="6"/>
      <c r="E17" s="6"/>
    </row>
    <row r="18" spans="3:5" x14ac:dyDescent="0.25">
      <c r="C18" s="6"/>
      <c r="D18" s="6"/>
      <c r="E18" s="6"/>
    </row>
    <row r="19" spans="3:5" x14ac:dyDescent="0.25">
      <c r="C19" s="6"/>
      <c r="D19" s="6"/>
      <c r="E19" s="6"/>
    </row>
    <row r="20" spans="3:5" x14ac:dyDescent="0.25">
      <c r="C20" s="6"/>
      <c r="D20" s="6"/>
      <c r="E20" s="6"/>
    </row>
    <row r="21" spans="3:5" x14ac:dyDescent="0.25">
      <c r="C21" s="6"/>
      <c r="D21" s="6"/>
      <c r="E21" s="6"/>
    </row>
  </sheetData>
  <pageMargins left="0.7" right="0.7" top="0.75" bottom="0.75" header="0.3" footer="0.3"/>
  <pageSetup orientation="portrait" r:id="rId1"/>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7"/>
  <sheetViews>
    <sheetView workbookViewId="0">
      <selection activeCell="J15" sqref="J15"/>
    </sheetView>
  </sheetViews>
  <sheetFormatPr defaultRowHeight="15" x14ac:dyDescent="0.25"/>
  <cols>
    <col min="1" max="1" width="12" customWidth="1"/>
    <col min="2" max="2" width="20.7109375" customWidth="1"/>
  </cols>
  <sheetData>
    <row r="1" spans="1:6" x14ac:dyDescent="0.25">
      <c r="A1" t="s">
        <v>67</v>
      </c>
      <c r="B1" t="s">
        <v>68</v>
      </c>
      <c r="C1" t="s">
        <v>66</v>
      </c>
      <c r="D1" t="s">
        <v>40</v>
      </c>
      <c r="E1" s="10" t="s">
        <v>41</v>
      </c>
      <c r="F1" t="s">
        <v>15</v>
      </c>
    </row>
    <row r="2" spans="1:6" x14ac:dyDescent="0.25">
      <c r="A2" t="s">
        <v>63</v>
      </c>
      <c r="B2" t="s">
        <v>54</v>
      </c>
      <c r="C2" s="6">
        <v>64.844039916992188</v>
      </c>
      <c r="D2" s="6">
        <v>69.1343994140625</v>
      </c>
      <c r="E2" s="6">
        <v>154.76075744628906</v>
      </c>
    </row>
    <row r="3" spans="1:6" x14ac:dyDescent="0.25">
      <c r="A3" t="s">
        <v>63</v>
      </c>
      <c r="B3" t="s">
        <v>55</v>
      </c>
      <c r="C3" s="6">
        <v>65.083747863769531</v>
      </c>
      <c r="D3" s="6">
        <v>109.41249084472656</v>
      </c>
      <c r="E3" s="6">
        <v>226.81094360351563</v>
      </c>
    </row>
    <row r="4" spans="1:6" x14ac:dyDescent="0.25">
      <c r="A4" t="s">
        <v>63</v>
      </c>
      <c r="B4" t="s">
        <v>65</v>
      </c>
      <c r="C4" s="6">
        <v>80.730758666992188</v>
      </c>
      <c r="D4" s="6">
        <v>43.681041717529297</v>
      </c>
      <c r="E4" s="6">
        <v>198.50492858886719</v>
      </c>
    </row>
    <row r="5" spans="1:6" x14ac:dyDescent="0.25">
      <c r="A5" t="s">
        <v>64</v>
      </c>
      <c r="B5" t="s">
        <v>54</v>
      </c>
      <c r="C5" s="6">
        <v>6.7336230278015137</v>
      </c>
      <c r="D5" s="6">
        <v>17.828418731689453</v>
      </c>
      <c r="E5" s="6">
        <v>45.848869323730469</v>
      </c>
    </row>
    <row r="6" spans="1:6" x14ac:dyDescent="0.25">
      <c r="A6" t="s">
        <v>64</v>
      </c>
      <c r="B6" t="s">
        <v>55</v>
      </c>
      <c r="C6" s="6">
        <v>16.829475402832031</v>
      </c>
      <c r="D6" s="6"/>
      <c r="E6" s="6">
        <v>30.016616821289063</v>
      </c>
    </row>
    <row r="7" spans="1:6" x14ac:dyDescent="0.25">
      <c r="A7" t="s">
        <v>64</v>
      </c>
      <c r="B7" t="s">
        <v>65</v>
      </c>
      <c r="C7" s="6">
        <v>14.23399829864502</v>
      </c>
      <c r="D7" s="6">
        <v>7.2578239440917969</v>
      </c>
      <c r="E7" s="6">
        <v>42.812789916992188</v>
      </c>
    </row>
  </sheetData>
  <pageMargins left="0.7" right="0.7" top="0.75" bottom="0.75" header="0.3" footer="0.3"/>
  <pageSetup orientation="portrait" r:id="rId1"/>
  <headerFooter>
    <oddFooter>&amp;R_x000D_&amp;1#&amp;"Calibri"&amp;10&amp;K000000 Official Use Only</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7"/>
  <sheetViews>
    <sheetView workbookViewId="0">
      <selection activeCell="A8" sqref="A8:XFD127"/>
    </sheetView>
  </sheetViews>
  <sheetFormatPr defaultRowHeight="15" x14ac:dyDescent="0.25"/>
  <cols>
    <col min="2" max="2" width="16.85546875" customWidth="1"/>
  </cols>
  <sheetData>
    <row r="1" spans="1:6" x14ac:dyDescent="0.25">
      <c r="A1" t="s">
        <v>67</v>
      </c>
      <c r="B1" t="s">
        <v>68</v>
      </c>
      <c r="C1" t="s">
        <v>66</v>
      </c>
      <c r="D1" t="s">
        <v>40</v>
      </c>
      <c r="E1" s="10" t="s">
        <v>41</v>
      </c>
      <c r="F1" t="s">
        <v>15</v>
      </c>
    </row>
    <row r="2" spans="1:6" x14ac:dyDescent="0.25">
      <c r="A2" t="s">
        <v>63</v>
      </c>
      <c r="B2" t="s">
        <v>54</v>
      </c>
      <c r="C2" s="6">
        <v>87.594528198242188</v>
      </c>
      <c r="D2" s="6">
        <v>95.156417846679688</v>
      </c>
      <c r="E2" s="6">
        <v>208.64082336425781</v>
      </c>
    </row>
    <row r="3" spans="1:6" x14ac:dyDescent="0.25">
      <c r="A3" t="s">
        <v>63</v>
      </c>
      <c r="B3" t="s">
        <v>55</v>
      </c>
      <c r="C3" s="6">
        <v>87.421531677246094</v>
      </c>
      <c r="D3" s="6">
        <v>149.45091247558594</v>
      </c>
      <c r="E3" s="6">
        <v>305.02264404296875</v>
      </c>
    </row>
    <row r="4" spans="1:6" x14ac:dyDescent="0.25">
      <c r="A4" t="s">
        <v>63</v>
      </c>
      <c r="B4" t="s">
        <v>65</v>
      </c>
      <c r="C4" s="6">
        <v>108.34503173828125</v>
      </c>
      <c r="D4" s="6">
        <v>58.024177551269531</v>
      </c>
      <c r="E4" s="6">
        <v>268.96795654296875</v>
      </c>
    </row>
    <row r="5" spans="1:6" x14ac:dyDescent="0.25">
      <c r="A5" t="s">
        <v>64</v>
      </c>
      <c r="B5" t="s">
        <v>54</v>
      </c>
      <c r="C5" s="6">
        <v>9.0545186996459961</v>
      </c>
      <c r="D5" s="6">
        <v>24.474519729614258</v>
      </c>
      <c r="E5" s="6">
        <v>62.161754608154297</v>
      </c>
    </row>
    <row r="6" spans="1:6" x14ac:dyDescent="0.25">
      <c r="A6" t="s">
        <v>64</v>
      </c>
      <c r="B6" t="s">
        <v>55</v>
      </c>
      <c r="C6" s="6">
        <v>22.688755035400391</v>
      </c>
      <c r="D6" s="6"/>
      <c r="E6" s="6">
        <v>43.945396423339844</v>
      </c>
    </row>
    <row r="7" spans="1:6" x14ac:dyDescent="0.25">
      <c r="A7" t="s">
        <v>64</v>
      </c>
      <c r="B7" t="s">
        <v>65</v>
      </c>
      <c r="C7" s="6">
        <v>19.077976226806641</v>
      </c>
      <c r="D7" s="6">
        <v>9.8708686828613281</v>
      </c>
      <c r="E7" s="6">
        <v>58.286796569824219</v>
      </c>
    </row>
  </sheetData>
  <pageMargins left="0.7" right="0.7" top="0.75" bottom="0.75" header="0.3" footer="0.3"/>
  <pageSetup orientation="portrait" r:id="rId1"/>
  <headerFooter>
    <oddFooter>&amp;R_x000D_&amp;1#&amp;"Calibri"&amp;10&amp;K000000 Official Use Only</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7"/>
  <sheetViews>
    <sheetView workbookViewId="0">
      <selection activeCell="B7" sqref="B7"/>
    </sheetView>
  </sheetViews>
  <sheetFormatPr defaultRowHeight="15" x14ac:dyDescent="0.25"/>
  <sheetData>
    <row r="1" spans="1:6" x14ac:dyDescent="0.25">
      <c r="A1" t="s">
        <v>67</v>
      </c>
      <c r="B1" t="s">
        <v>68</v>
      </c>
      <c r="C1" t="s">
        <v>66</v>
      </c>
      <c r="D1" t="s">
        <v>40</v>
      </c>
      <c r="E1" s="10" t="s">
        <v>41</v>
      </c>
      <c r="F1" t="s">
        <v>15</v>
      </c>
    </row>
    <row r="2" spans="1:6" x14ac:dyDescent="0.25">
      <c r="A2" t="s">
        <v>63</v>
      </c>
      <c r="B2" t="s">
        <v>54</v>
      </c>
      <c r="C2" s="6">
        <v>277.892822265625</v>
      </c>
      <c r="D2" s="6">
        <v>305.6064453125</v>
      </c>
      <c r="E2" s="6">
        <v>665.23931884765625</v>
      </c>
    </row>
    <row r="3" spans="1:6" x14ac:dyDescent="0.25">
      <c r="A3" t="s">
        <v>63</v>
      </c>
      <c r="B3" t="s">
        <v>55</v>
      </c>
      <c r="C3" s="6">
        <v>291.04855346679688</v>
      </c>
      <c r="D3" s="6">
        <v>475.98300170898438</v>
      </c>
      <c r="E3" s="6">
        <v>959.4093017578125</v>
      </c>
    </row>
    <row r="4" spans="1:6" x14ac:dyDescent="0.25">
      <c r="A4" t="s">
        <v>63</v>
      </c>
      <c r="B4" t="s">
        <v>65</v>
      </c>
      <c r="C4" s="6">
        <v>348.05020141601563</v>
      </c>
      <c r="D4" s="6">
        <v>176.02870178222656</v>
      </c>
      <c r="E4" s="6">
        <v>825.6258544921875</v>
      </c>
    </row>
    <row r="5" spans="1:6" x14ac:dyDescent="0.25">
      <c r="A5" t="s">
        <v>64</v>
      </c>
      <c r="B5" t="s">
        <v>54</v>
      </c>
      <c r="C5" s="6">
        <v>28.695444107055664</v>
      </c>
      <c r="D5" s="6">
        <v>77.566162109375</v>
      </c>
      <c r="E5" s="6">
        <v>190.826171875</v>
      </c>
    </row>
    <row r="6" spans="1:6" x14ac:dyDescent="0.25">
      <c r="A6" t="s">
        <v>64</v>
      </c>
      <c r="B6" t="s">
        <v>55</v>
      </c>
      <c r="C6" s="6">
        <v>73.054412841796875</v>
      </c>
      <c r="D6" s="6"/>
      <c r="E6" s="6">
        <v>133.49212646484375</v>
      </c>
    </row>
    <row r="7" spans="1:6" x14ac:dyDescent="0.25">
      <c r="A7" t="s">
        <v>64</v>
      </c>
      <c r="B7" t="s">
        <v>65</v>
      </c>
      <c r="C7" s="6">
        <v>59.636283874511719</v>
      </c>
      <c r="D7" s="6">
        <v>28.438468933105469</v>
      </c>
      <c r="E7" s="6">
        <v>176.127685546875</v>
      </c>
    </row>
  </sheetData>
  <pageMargins left="0.7" right="0.7" top="0.75" bottom="0.75" header="0.3" footer="0.3"/>
  <pageSetup orientation="portrait" r:id="rId1"/>
  <headerFooter>
    <oddFooter>&amp;R_x000D_&amp;1#&amp;"Calibri"&amp;10&amp;K000000 Official Use Only</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17"/>
  <sheetViews>
    <sheetView workbookViewId="0">
      <selection activeCell="E17" sqref="E17"/>
    </sheetView>
  </sheetViews>
  <sheetFormatPr defaultRowHeight="15" x14ac:dyDescent="0.25"/>
  <cols>
    <col min="3" max="3" width="17.5703125" customWidth="1"/>
  </cols>
  <sheetData>
    <row r="1" spans="1:7" x14ac:dyDescent="0.25">
      <c r="A1" t="s">
        <v>45</v>
      </c>
      <c r="B1" t="s">
        <v>46</v>
      </c>
      <c r="C1" t="s">
        <v>51</v>
      </c>
      <c r="D1" t="s">
        <v>58</v>
      </c>
      <c r="E1" t="s">
        <v>59</v>
      </c>
      <c r="F1" t="s">
        <v>60</v>
      </c>
      <c r="G1" t="s">
        <v>61</v>
      </c>
    </row>
    <row r="2" spans="1:7" x14ac:dyDescent="0.25">
      <c r="A2" t="s">
        <v>69</v>
      </c>
      <c r="B2" t="s">
        <v>47</v>
      </c>
      <c r="C2" t="s">
        <v>52</v>
      </c>
      <c r="D2" s="6">
        <v>0.82993197441101074</v>
      </c>
      <c r="E2" s="6">
        <v>1</v>
      </c>
      <c r="F2" s="6">
        <v>0.75510203838348389</v>
      </c>
      <c r="G2" s="6">
        <v>0.5</v>
      </c>
    </row>
    <row r="3" spans="1:7" x14ac:dyDescent="0.25">
      <c r="A3" t="s">
        <v>69</v>
      </c>
      <c r="B3" t="s">
        <v>47</v>
      </c>
      <c r="C3" t="s">
        <v>53</v>
      </c>
      <c r="D3" s="6">
        <v>0.8888888955116272</v>
      </c>
      <c r="E3" s="6">
        <v>1</v>
      </c>
      <c r="F3" s="6">
        <v>0.77777779102325439</v>
      </c>
      <c r="G3" s="6">
        <v>0.61538463830947876</v>
      </c>
    </row>
    <row r="4" spans="1:7" x14ac:dyDescent="0.25">
      <c r="A4" t="s">
        <v>69</v>
      </c>
      <c r="B4" t="s">
        <v>48</v>
      </c>
      <c r="C4" t="s">
        <v>54</v>
      </c>
      <c r="D4" s="6">
        <v>0.85964912176132202</v>
      </c>
      <c r="E4" s="6">
        <v>1</v>
      </c>
      <c r="F4" s="6">
        <v>0.75438594818115234</v>
      </c>
      <c r="G4" s="6">
        <v>0.5</v>
      </c>
    </row>
    <row r="5" spans="1:7" x14ac:dyDescent="0.25">
      <c r="A5" t="s">
        <v>69</v>
      </c>
      <c r="B5" t="s">
        <v>48</v>
      </c>
      <c r="C5" t="s">
        <v>55</v>
      </c>
      <c r="D5" s="6">
        <v>0.88235294818878174</v>
      </c>
      <c r="E5" s="6">
        <v>1</v>
      </c>
      <c r="F5" s="6">
        <v>0.85294115543365479</v>
      </c>
      <c r="G5" s="6">
        <v>0.63636362552642822</v>
      </c>
    </row>
    <row r="6" spans="1:7" x14ac:dyDescent="0.25">
      <c r="A6" t="s">
        <v>69</v>
      </c>
      <c r="B6" t="s">
        <v>48</v>
      </c>
      <c r="C6" t="s">
        <v>65</v>
      </c>
      <c r="D6" s="6">
        <v>0.77586209774017334</v>
      </c>
      <c r="E6" s="6">
        <v>1</v>
      </c>
      <c r="F6" s="6">
        <v>0.65517240762710571</v>
      </c>
      <c r="G6" s="6">
        <v>0.5</v>
      </c>
    </row>
    <row r="7" spans="1:7" x14ac:dyDescent="0.25">
      <c r="A7" t="s">
        <v>69</v>
      </c>
      <c r="B7" t="s">
        <v>49</v>
      </c>
      <c r="C7" t="s">
        <v>63</v>
      </c>
      <c r="D7" s="6">
        <v>0.85161292552947998</v>
      </c>
      <c r="E7" s="6">
        <v>1</v>
      </c>
      <c r="F7" s="6">
        <v>0.75483870506286621</v>
      </c>
      <c r="G7" s="6">
        <v>0.5151515007019043</v>
      </c>
    </row>
    <row r="8" spans="1:7" x14ac:dyDescent="0.25">
      <c r="A8" t="s">
        <v>69</v>
      </c>
      <c r="B8" t="s">
        <v>49</v>
      </c>
      <c r="C8" t="s">
        <v>64</v>
      </c>
      <c r="D8" s="6">
        <v>0.78571426868438721</v>
      </c>
      <c r="E8" s="6">
        <v>1</v>
      </c>
      <c r="F8" s="6">
        <v>0.78571426868438721</v>
      </c>
      <c r="G8" s="6">
        <v>0.66666668653488159</v>
      </c>
    </row>
    <row r="9" spans="1:7" x14ac:dyDescent="0.25">
      <c r="A9" t="s">
        <v>69</v>
      </c>
      <c r="B9" t="s">
        <v>50</v>
      </c>
      <c r="C9" t="s">
        <v>70</v>
      </c>
      <c r="D9" s="6">
        <v>0.85365855693817139</v>
      </c>
      <c r="E9" s="6">
        <v>1</v>
      </c>
      <c r="F9" s="6">
        <v>0.68292683362960815</v>
      </c>
      <c r="G9" s="6">
        <v>0.53846156597137451</v>
      </c>
    </row>
    <row r="10" spans="1:7" x14ac:dyDescent="0.25">
      <c r="A10" t="s">
        <v>69</v>
      </c>
      <c r="B10" t="s">
        <v>50</v>
      </c>
      <c r="C10" t="s">
        <v>57</v>
      </c>
      <c r="D10" s="6">
        <v>0.8461538553237915</v>
      </c>
      <c r="E10" s="6">
        <v>1</v>
      </c>
      <c r="F10" s="6">
        <v>0.79487180709838867</v>
      </c>
      <c r="G10" s="6"/>
    </row>
    <row r="11" spans="1:7" ht="15.75" customHeight="1" x14ac:dyDescent="0.25">
      <c r="A11" t="s">
        <v>69</v>
      </c>
      <c r="B11" t="s">
        <v>50</v>
      </c>
      <c r="C11" t="s">
        <v>56</v>
      </c>
      <c r="D11" s="6">
        <v>0.83495146036148071</v>
      </c>
      <c r="E11" s="6">
        <v>1</v>
      </c>
      <c r="F11" s="6">
        <v>0.7766990065574646</v>
      </c>
      <c r="G11" s="6"/>
    </row>
    <row r="12" spans="1:7" x14ac:dyDescent="0.25">
      <c r="A12" t="s">
        <v>69</v>
      </c>
      <c r="B12" t="s">
        <v>69</v>
      </c>
      <c r="C12" t="s">
        <v>69</v>
      </c>
      <c r="D12" s="6">
        <v>0.84153002500534058</v>
      </c>
      <c r="E12" s="6">
        <v>1</v>
      </c>
      <c r="F12" s="6">
        <v>0.75956284999847412</v>
      </c>
      <c r="G12" s="6">
        <v>0.53846156597137451</v>
      </c>
    </row>
    <row r="13" spans="1:7" x14ac:dyDescent="0.25">
      <c r="D13" s="6"/>
      <c r="E13" s="6"/>
      <c r="F13" s="6"/>
      <c r="G13" s="6"/>
    </row>
    <row r="14" spans="1:7" x14ac:dyDescent="0.25">
      <c r="D14" s="6"/>
      <c r="E14" s="6"/>
      <c r="F14" s="6"/>
      <c r="G14" s="6"/>
    </row>
    <row r="15" spans="1:7" x14ac:dyDescent="0.25">
      <c r="B15" s="10"/>
      <c r="D15" s="6"/>
      <c r="E15" s="6"/>
      <c r="F15" s="6"/>
      <c r="G15" s="6"/>
    </row>
    <row r="16" spans="1:7" x14ac:dyDescent="0.25">
      <c r="D16" s="6"/>
      <c r="E16" s="6"/>
      <c r="F16" s="6"/>
      <c r="G16" s="6"/>
    </row>
    <row r="17" spans="2:7" x14ac:dyDescent="0.25">
      <c r="B17" s="10"/>
      <c r="D17" s="6"/>
      <c r="E17" s="6"/>
      <c r="F17" s="6"/>
      <c r="G17" s="6"/>
    </row>
  </sheetData>
  <autoFilter ref="A1:G12" xr:uid="{00000000-0009-0000-0000-000014000000}"/>
  <pageMargins left="0.7" right="0.7" top="0.75" bottom="0.75" header="0.3" footer="0.3"/>
  <pageSetup orientation="portrait" r:id="rId1"/>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Hoang Tu Linh Khuat</cp:lastModifiedBy>
  <dcterms:created xsi:type="dcterms:W3CDTF">2017-10-24T16:55:12Z</dcterms:created>
  <dcterms:modified xsi:type="dcterms:W3CDTF">2026-05-25T18:25:35Z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2025-10-14T19:38:21Z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050d59bf-3a72-4f6a-a171-8b254e166a7b</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